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erghof\Desktop\"/>
    </mc:Choice>
  </mc:AlternateContent>
  <xr:revisionPtr revIDLastSave="0" documentId="8_{4857D30F-3BB3-4E6C-B40D-0A3F042639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" sheetId="15" r:id="rId1"/>
    <sheet name="Fahrtkosten" sheetId="10" r:id="rId2"/>
    <sheet name="Bezug" sheetId="16" state="hidden" r:id="rId3"/>
  </sheets>
  <definedNames>
    <definedName name="janein">Bezug!$A$3:$A$4</definedName>
    <definedName name="Tarif" localSheetId="1">#REF!</definedName>
    <definedName name="Tarif" localSheetId="0">#REF!</definedName>
    <definedName name="Tarif">#REF!</definedName>
    <definedName name="Tarif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5" i="10" l="1"/>
  <c r="S76" i="15"/>
  <c r="S69" i="15"/>
  <c r="T44" i="15"/>
  <c r="S44" i="15"/>
  <c r="U43" i="15"/>
  <c r="U42" i="15"/>
  <c r="U41" i="15"/>
  <c r="U39" i="15"/>
  <c r="U38" i="15"/>
  <c r="U36" i="15"/>
  <c r="U35" i="15"/>
  <c r="U44" i="15" s="1"/>
  <c r="S77" i="15" s="1"/>
  <c r="L35" i="15"/>
  <c r="Q36" i="15"/>
  <c r="Q38" i="15"/>
  <c r="Q39" i="15"/>
  <c r="Q41" i="15"/>
  <c r="Q42" i="15"/>
  <c r="Q43" i="15"/>
  <c r="Q35" i="15"/>
  <c r="F41" i="15"/>
  <c r="L41" i="15"/>
  <c r="C64" i="10"/>
  <c r="L36" i="15"/>
  <c r="L38" i="15"/>
  <c r="L39" i="15"/>
  <c r="L42" i="15"/>
  <c r="L43" i="15"/>
  <c r="F35" i="15"/>
  <c r="F36" i="15"/>
  <c r="F43" i="15"/>
  <c r="O76" i="15"/>
  <c r="J76" i="15"/>
  <c r="D76" i="15"/>
  <c r="P44" i="15"/>
  <c r="O44" i="15"/>
  <c r="K44" i="15"/>
  <c r="J44" i="15"/>
  <c r="F42" i="15"/>
  <c r="F39" i="15"/>
  <c r="E44" i="15"/>
  <c r="D44" i="15"/>
  <c r="G27" i="15"/>
  <c r="G26" i="15"/>
  <c r="C16" i="15"/>
  <c r="F13" i="15"/>
  <c r="F18" i="15" s="1"/>
  <c r="D13" i="15"/>
  <c r="G13" i="15" s="1"/>
  <c r="F19" i="15" l="1"/>
  <c r="G19" i="15"/>
  <c r="F20" i="15"/>
  <c r="G20" i="15"/>
  <c r="G18" i="15"/>
  <c r="Q44" i="15"/>
  <c r="L44" i="15"/>
  <c r="D69" i="15"/>
  <c r="F38" i="15"/>
  <c r="F44" i="15" s="1"/>
  <c r="G15" i="15"/>
  <c r="F17" i="15"/>
  <c r="G17" i="15"/>
  <c r="G21" i="15" l="1"/>
  <c r="G24" i="15" s="1"/>
  <c r="G25" i="15" s="1"/>
  <c r="G28" i="15" s="1"/>
  <c r="D77" i="15"/>
  <c r="O69" i="15"/>
  <c r="O77" i="15" s="1"/>
  <c r="J69" i="15"/>
  <c r="J77" i="15" s="1"/>
  <c r="O80" i="15" l="1"/>
  <c r="S80" i="15"/>
  <c r="S83" i="15" s="1"/>
  <c r="J80" i="15"/>
  <c r="J83" i="15" s="1"/>
  <c r="D80" i="15"/>
  <c r="D83" i="15" s="1"/>
  <c r="O83" i="15"/>
  <c r="C147" i="10" l="1"/>
  <c r="C148" i="10" s="1"/>
  <c r="C150" i="10" s="1"/>
  <c r="C136" i="10"/>
  <c r="C135" i="10"/>
  <c r="C131" i="10"/>
  <c r="C132" i="10" s="1"/>
  <c r="C124" i="10"/>
  <c r="C125" i="10" s="1"/>
  <c r="C73" i="10"/>
  <c r="C65" i="10"/>
  <c r="C51" i="10"/>
  <c r="F40" i="10"/>
  <c r="G38" i="10"/>
  <c r="G39" i="10" s="1"/>
  <c r="C8" i="10"/>
  <c r="F5" i="10"/>
  <c r="G12" i="10" s="1"/>
  <c r="D5" i="10"/>
  <c r="G5" i="10" s="1"/>
  <c r="C122" i="10" s="1"/>
  <c r="F41" i="10" l="1"/>
  <c r="C59" i="10" s="1"/>
  <c r="F10" i="10"/>
  <c r="C138" i="10"/>
  <c r="C140" i="10" s="1"/>
  <c r="C137" i="10"/>
  <c r="C139" i="10" s="1"/>
  <c r="F7" i="10"/>
  <c r="G7" i="10"/>
  <c r="F9" i="10"/>
  <c r="G9" i="10"/>
  <c r="G10" i="10"/>
  <c r="F11" i="10"/>
  <c r="G11" i="10"/>
  <c r="F12" i="10"/>
  <c r="C128" i="10" l="1"/>
  <c r="C133" i="10"/>
  <c r="C134" i="10" s="1"/>
  <c r="C152" i="10" s="1"/>
  <c r="G14" i="10"/>
  <c r="H16" i="10" s="1"/>
  <c r="G18" i="10" s="1"/>
  <c r="C60" i="10" s="1"/>
  <c r="C66" i="10" s="1"/>
  <c r="C75" i="10" l="1"/>
  <c r="G41" i="10"/>
  <c r="G25" i="10"/>
  <c r="G26" i="10"/>
  <c r="G27" i="10"/>
  <c r="G28" i="10"/>
  <c r="G40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tc={F95CFE5F-C845-48AC-9692-2B0852239A48}</author>
    <author>tc={EDCB49F3-0AEB-4D01-B9FA-88DDABC7C720}</author>
  </authors>
  <commentList>
    <comment ref="C14" authorId="0" shapeId="0" xr:uid="{F95CFE5F-C845-48AC-9692-2B0852239A48}">
      <text>
        <r>
          <rPr>
            <sz val="11"/>
            <color theme="1"/>
            <rFont val="Calibri"/>
            <family val="2"/>
            <scheme val="minor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104 Wochenendtage * 100 Jahre + Durchschnittlich 6 Wochenendtage, die auf Schaltjahre fallen = (104*100+6)/100</t>
        </r>
      </text>
    </comment>
    <comment ref="C15" authorId="1" shapeId="0" xr:uid="{EDCB49F3-0AEB-4D01-B9FA-88DDABC7C720}">
      <text>
        <r>
          <rPr>
            <sz val="11"/>
            <color theme="1"/>
            <rFont val="Calibri"/>
            <family val="2"/>
            <scheme val="minor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Bezugszeitraum 31 Jahre (2000-2030)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tc={EA91F928-2401-4C38-AD93-DCDD65D01B0C}</author>
    <author>tc={72ACFE91-FEB9-4B37-AD01-D524A0C29FEA}</author>
    <author>tc={9971605A-6D4E-414D-A6D7-F2A3756A69AC}</author>
    <author>tc={46A36DF5-A64A-4E03-B853-21E9492980E9}</author>
    <author>tc={A2EEE88B-3F38-4414-A209-AAEADDA065B1}</author>
    <author>tc={8953E75B-9FFB-4F3C-A2F7-CA7A98E07184}</author>
  </authors>
  <commentList>
    <comment ref="C6" authorId="0" shapeId="0" xr:uid="{EA91F928-2401-4C38-AD93-DCDD65D01B0C}">
      <text>
        <r>
          <rPr>
            <sz val="11"/>
            <color theme="1"/>
            <rFont val="Calibri"/>
            <family val="2"/>
            <scheme val="minor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104 Wochenendtage * 100 Jahre + Durchschnittlich 6 Wochenendtage, die auf Schaltjahre fallen = (104*100+6)/100</t>
        </r>
      </text>
    </comment>
    <comment ref="C7" authorId="1" shapeId="0" xr:uid="{72ACFE91-FEB9-4B37-AD01-D524A0C29FEA}">
      <text>
        <r>
          <rPr>
            <sz val="11"/>
            <color theme="1"/>
            <rFont val="Calibri"/>
            <family val="2"/>
            <scheme val="minor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Bezugszeitraum 31 Jahre (2000-2030)</t>
        </r>
      </text>
    </comment>
    <comment ref="G24" authorId="2" shapeId="0" xr:uid="{9971605A-6D4E-414D-A6D7-F2A3756A69AC}">
      <text>
        <r>
          <rPr>
            <sz val="11"/>
            <color theme="1"/>
            <rFont val="Calibri"/>
            <family val="2"/>
            <scheme val="minor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FLS = 60 Min Face to Face</t>
        </r>
      </text>
    </comment>
    <comment ref="G37" authorId="3" shapeId="0" xr:uid="{46A36DF5-A64A-4E03-B853-21E9492980E9}">
      <text>
        <r>
          <rPr>
            <sz val="11"/>
            <color theme="1"/>
            <rFont val="Calibri"/>
            <family val="2"/>
            <scheme val="minor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Konkrete Nachweise nötig, da Zusatzversorgungskassenbeiträge auch innerhalb eines Dienstes für MA unterschiedlich hoch ausfallen kann.</t>
        </r>
      </text>
    </comment>
    <comment ref="G40" authorId="4" shapeId="0" xr:uid="{A2EEE88B-3F38-4414-A209-AAEADDA065B1}">
      <text>
        <r>
          <rPr>
            <sz val="11"/>
            <color theme="1"/>
            <rFont val="Calibri"/>
            <family val="2"/>
            <scheme val="minor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BG Bescheid notwendig, um genaue Kalkulation erstellen zu können</t>
        </r>
      </text>
    </comment>
    <comment ref="E48" authorId="5" shapeId="0" xr:uid="{8953E75B-9FFB-4F3C-A2F7-CA7A98E07184}">
      <text>
        <r>
          <rPr>
            <sz val="11"/>
            <color theme="1"/>
            <rFont val="Calibri"/>
            <family val="2"/>
            <scheme val="minor"/>
          </rPr>
  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Ab 1. Januar 2025 wird ein neuer Gefahrtarif gelten. Derzeit gilt noch der 5. Gefahrtarif der BGW – ab dem 1. Januar 2025 wird er jedoch durch den neuen 6. Gefahrtarif abgelöst. Ende Oktober 2024 erhalten BGW-Mitgliedsunternehmen sowie persönlich Versicherte deshalb einen Veranlagungsbescheid, der sie über ihre Gefahrklasse für den Geltungszeitraum des 6. Gefahrtarifs (bis 31.12.2030) informiert.  </t>
        </r>
      </text>
    </comment>
  </commentList>
</comments>
</file>

<file path=xl/sharedStrings.xml><?xml version="1.0" encoding="utf-8"?>
<sst xmlns="http://schemas.openxmlformats.org/spreadsheetml/2006/main" count="343" uniqueCount="284">
  <si>
    <t>Psychologe / Psychologin</t>
  </si>
  <si>
    <t>PK Hauswirtschaft, technische Dienste</t>
  </si>
  <si>
    <t>Heilpädagogen / Sozialarbeiter</t>
  </si>
  <si>
    <t>PK Leitung</t>
  </si>
  <si>
    <t>Wirtschaftsbedarf</t>
  </si>
  <si>
    <t>Verwaltungsbedarf</t>
  </si>
  <si>
    <t>Outgesourcte zentr. Dienstleistungen</t>
  </si>
  <si>
    <t>Steuern, Abgaben, Versicherung</t>
  </si>
  <si>
    <t>Miete, Pacht, Leasing</t>
  </si>
  <si>
    <t>Zinsen</t>
  </si>
  <si>
    <t>Wartung, Instandsetzung, Instandhaltung</t>
  </si>
  <si>
    <t>Abschreibung AfA</t>
  </si>
  <si>
    <t>Wasser Energie Brennstoffe</t>
  </si>
  <si>
    <t>Medizinisch / Therapeutischer Bedarf / Betreuungsaufwand</t>
  </si>
  <si>
    <t>Sonstiges</t>
  </si>
  <si>
    <t>PK Verwaltung NICHT med. Bereich</t>
  </si>
  <si>
    <t>1</t>
  </si>
  <si>
    <t xml:space="preserve">Kalkulation Leistungserbringer </t>
  </si>
  <si>
    <t>2</t>
  </si>
  <si>
    <t>Berechnung der Jahresarbeitszeit</t>
  </si>
  <si>
    <t>3</t>
  </si>
  <si>
    <t xml:space="preserve">Berechnung </t>
  </si>
  <si>
    <t>Tage</t>
  </si>
  <si>
    <t>Wochen pro Jahr</t>
  </si>
  <si>
    <t>Wochen-arbeitszeit h/Woche</t>
  </si>
  <si>
    <t>Stunden pro Tag bei 5 Tage Woche</t>
  </si>
  <si>
    <t>Bruttoarbeitszeit in Stunden pro Jahr</t>
  </si>
  <si>
    <t>Information</t>
  </si>
  <si>
    <t>4</t>
  </si>
  <si>
    <t>Tage pro Jahr inkl. Schaltjahre</t>
  </si>
  <si>
    <t>5</t>
  </si>
  <si>
    <t>Wochenenden pro Jahr inkl. Schaltjahre</t>
  </si>
  <si>
    <t>6</t>
  </si>
  <si>
    <t>Feiertage, die auf einen Werktag (Mo-Fr) fallen</t>
  </si>
  <si>
    <t>7</t>
  </si>
  <si>
    <t>Werktage</t>
  </si>
  <si>
    <t>8</t>
  </si>
  <si>
    <t>Tarifliche Urlaubstage</t>
  </si>
  <si>
    <t>10</t>
  </si>
  <si>
    <t>Fortbildung + Exerzitien, falls zutreffend</t>
  </si>
  <si>
    <t>11</t>
  </si>
  <si>
    <t>Regenerations-/ Erholungstage SuE Tarif, falls zutreffend</t>
  </si>
  <si>
    <t>12</t>
  </si>
  <si>
    <t>Krankheitstage (abzgl. Wochenende, Brückentage, Feiertage)</t>
  </si>
  <si>
    <t>13</t>
  </si>
  <si>
    <t>14</t>
  </si>
  <si>
    <t>Nettojahresarbeitszeit</t>
  </si>
  <si>
    <t>15</t>
  </si>
  <si>
    <t>16</t>
  </si>
  <si>
    <t>Auslastungsgrad in Prozent</t>
  </si>
  <si>
    <t>18</t>
  </si>
  <si>
    <t>19</t>
  </si>
  <si>
    <t>Verbleibende Nettojahresarbeitszeit FLS</t>
  </si>
  <si>
    <t>Stunden im Jahr</t>
  </si>
  <si>
    <t>20</t>
  </si>
  <si>
    <t>21</t>
  </si>
  <si>
    <t>Kalkulation Fachleistungsstunde</t>
  </si>
  <si>
    <t>22</t>
  </si>
  <si>
    <t>23</t>
  </si>
  <si>
    <t>Berechnungsangaben zur Q (+ ähnl. Fachgebiet)</t>
  </si>
  <si>
    <t>Entgeltgruppe</t>
  </si>
  <si>
    <t>Stufe/€/Std.</t>
  </si>
  <si>
    <t>Tarif</t>
  </si>
  <si>
    <t>€/Monat</t>
  </si>
  <si>
    <t>Jahr</t>
  </si>
  <si>
    <t>24</t>
  </si>
  <si>
    <t>25</t>
  </si>
  <si>
    <t>€/Jahr</t>
  </si>
  <si>
    <t>€/FLS</t>
  </si>
  <si>
    <t>26</t>
  </si>
  <si>
    <t>Jahresgrundgehalt inkl. Sonderzahlungen</t>
  </si>
  <si>
    <t>27</t>
  </si>
  <si>
    <t>Davon Jahresgrundgehalt</t>
  </si>
  <si>
    <t>28</t>
  </si>
  <si>
    <t>ggfs. individueller Aufschlag (JSZ)/ Sanierungsgeld</t>
  </si>
  <si>
    <t>29</t>
  </si>
  <si>
    <t>30</t>
  </si>
  <si>
    <t>Krankenversicherung (je AG und AN)</t>
  </si>
  <si>
    <t>31</t>
  </si>
  <si>
    <t>Zusatzbeitrag Krankenversicherung (AG und AN)</t>
  </si>
  <si>
    <t>32</t>
  </si>
  <si>
    <t>Rentenversicherung (AG und AN)</t>
  </si>
  <si>
    <t>33</t>
  </si>
  <si>
    <t>Arbeitslosenversicherung (AG und AN)</t>
  </si>
  <si>
    <t>34</t>
  </si>
  <si>
    <t>Pflegeversicherung (je AG und AN)</t>
  </si>
  <si>
    <t>35</t>
  </si>
  <si>
    <t>U1: Entgeltfortzahlung im Krankheitsfall (AG)</t>
  </si>
  <si>
    <t>36</t>
  </si>
  <si>
    <t>U2: Mutterschaftsaufwendungen (AG)</t>
  </si>
  <si>
    <t>37</t>
  </si>
  <si>
    <t>U3 Insolvenzumlage (AG)</t>
  </si>
  <si>
    <t>38</t>
  </si>
  <si>
    <t>Zusatzversorgungskasse (zB ZVK, VBL, KZVK)</t>
  </si>
  <si>
    <t>39</t>
  </si>
  <si>
    <t>Summe Personalnebenkosten Arbeitgeber SOZV/Altersvorsorge</t>
  </si>
  <si>
    <t>40</t>
  </si>
  <si>
    <t>SV Beitrag AG</t>
  </si>
  <si>
    <t>41</t>
  </si>
  <si>
    <t>BG Beitrag - Gesetzliche Unfallversicherung</t>
  </si>
  <si>
    <t>Arbeitsentgelt x Gefahrklasse x Beitragsfuß (Umlageziffer) : 1000</t>
  </si>
  <si>
    <t>42</t>
  </si>
  <si>
    <t>54</t>
  </si>
  <si>
    <t>55</t>
  </si>
  <si>
    <t>56</t>
  </si>
  <si>
    <t>57</t>
  </si>
  <si>
    <t>BG Beitrag:</t>
  </si>
  <si>
    <t>58</t>
  </si>
  <si>
    <t>59</t>
  </si>
  <si>
    <t>Beitragsfuß für gemeinnützige, kirchliche oder mildtätige Betriebe: 1,94
Beitragsfuß für alle nicht gemeinnützigen Unternehmen: 2,05</t>
  </si>
  <si>
    <t>Bitte eintragen</t>
  </si>
  <si>
    <t>60</t>
  </si>
  <si>
    <t>Gefahrklasse: 2,69</t>
  </si>
  <si>
    <t>61</t>
  </si>
  <si>
    <t>62</t>
  </si>
  <si>
    <t>63</t>
  </si>
  <si>
    <t>Summe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</si>
  <si>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</si>
  <si>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</si>
  <si>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</si>
  <si>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</si>
  <si>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</si>
  <si>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</si>
  <si>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</si>
  <si>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</si>
  <si>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</si>
  <si>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Fragen und Hinweise</t>
  </si>
  <si>
    <t>74</t>
  </si>
  <si>
    <t>AG Brutto-Lohn</t>
  </si>
  <si>
    <t>75</t>
  </si>
  <si>
    <t>76</t>
  </si>
  <si>
    <t>Termine pro Tag = Anzahl</t>
  </si>
  <si>
    <t>Wie viele Termine pro Tag?</t>
  </si>
  <si>
    <t>Wie lange dauert die Wegezeit?</t>
  </si>
  <si>
    <t xml:space="preserve">Anzahl Fahrten </t>
  </si>
  <si>
    <t>Fahrtzeit (arbeitsrechtlich relevante Zeit) in Minuten</t>
  </si>
  <si>
    <t>Minutenlohn</t>
  </si>
  <si>
    <r>
      <t xml:space="preserve">Aufpreis pro </t>
    </r>
    <r>
      <rPr>
        <b/>
        <sz val="10"/>
        <rFont val="Calibri"/>
        <family val="2"/>
        <scheme val="minor"/>
      </rPr>
      <t>Fahrt</t>
    </r>
    <r>
      <rPr>
        <sz val="10"/>
        <rFont val="Calibri"/>
        <family val="2"/>
        <scheme val="minor"/>
      </rPr>
      <t xml:space="preserve"> für FLS </t>
    </r>
    <r>
      <rPr>
        <b/>
        <sz val="10"/>
        <rFont val="Calibri"/>
        <family val="2"/>
        <scheme val="minor"/>
      </rPr>
      <t>Personalkosten</t>
    </r>
  </si>
  <si>
    <t>Fahrtkostenpauschale €/km (inkl. Kraftstoff, Verschleiß, Versicherung, Steuern etc.)</t>
  </si>
  <si>
    <t>Durchschnittsgeschwindigkeit km/h</t>
  </si>
  <si>
    <t>Bzw. Durchschnittsgeschwindigkeit km/min</t>
  </si>
  <si>
    <t>Mittelwert Distanz km zw. Terminen</t>
  </si>
  <si>
    <t>Aufpreis pro FLS Sachkosten Vergütung Euro pro Wegstrecke</t>
  </si>
  <si>
    <t>Summe SK und PK</t>
  </si>
  <si>
    <t>110</t>
  </si>
  <si>
    <t>111</t>
  </si>
  <si>
    <t>Rechenmethode Fahrtkosten 2 Kontrollrechnung - wie viele Termine wären regelhaft pro Tag möglich?</t>
  </si>
  <si>
    <t>112</t>
  </si>
  <si>
    <t>113</t>
  </si>
  <si>
    <t>Bruttojahresarbeitszeit</t>
  </si>
  <si>
    <t>114</t>
  </si>
  <si>
    <t>115</t>
  </si>
  <si>
    <t>Arbeitszeit pro Tag</t>
  </si>
  <si>
    <t>116</t>
  </si>
  <si>
    <t>Arbeitstage pro Jahr (Nettojahresarbeitszeit : h/Tag)</t>
  </si>
  <si>
    <t>117</t>
  </si>
  <si>
    <t>118</t>
  </si>
  <si>
    <t>119</t>
  </si>
  <si>
    <t>120</t>
  </si>
  <si>
    <t>121</t>
  </si>
  <si>
    <t>Fahrten zwischen Termin / Mittelwert in Minuten</t>
  </si>
  <si>
    <t>122</t>
  </si>
  <si>
    <t>Zählt die erste Fahrt? S.o.!</t>
  </si>
  <si>
    <t>123</t>
  </si>
  <si>
    <t>124</t>
  </si>
  <si>
    <t>125</t>
  </si>
  <si>
    <t>Aufpreis pro FLS Personalkosten</t>
  </si>
  <si>
    <t>126</t>
  </si>
  <si>
    <t>max Arbeitszeit pro Tag in Minuten ohne Fahrtzeiten</t>
  </si>
  <si>
    <t>127</t>
  </si>
  <si>
    <t xml:space="preserve">FLS max pro Arbeitstag (direkt und indirekt) ohne Fahrtzeit </t>
  </si>
  <si>
    <t>(bei 30 min indirekt)</t>
  </si>
  <si>
    <t>128</t>
  </si>
  <si>
    <t>Fahrzeit pro Tag in Minuten</t>
  </si>
  <si>
    <t>129</t>
  </si>
  <si>
    <t>FLS max pro Tag</t>
  </si>
  <si>
    <t>maximal mögliche Termine bei xx min Fahrtzeit</t>
  </si>
  <si>
    <t>4,2 Termine bei 90 Min Fahrzeit pro Arbeitstag</t>
  </si>
  <si>
    <t>130</t>
  </si>
  <si>
    <t>Direke und indirekte Zeit min.</t>
  </si>
  <si>
    <t>131</t>
  </si>
  <si>
    <t>Maximale FLS pro Jahr pro VZÄ</t>
  </si>
  <si>
    <t>FLS p.a. - wie viele FLS werden genehmigt?</t>
  </si>
  <si>
    <t>132</t>
  </si>
  <si>
    <t>133</t>
  </si>
  <si>
    <t>134</t>
  </si>
  <si>
    <t>Variante Sachkosten 1.:</t>
  </si>
  <si>
    <t>135</t>
  </si>
  <si>
    <t>Für Mitarbeiter mit Privat-PKW. Bei Dienstfahrzeugen 0€.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</si>
  <si>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</si>
  <si>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</si>
  <si>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</si>
  <si>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</si>
  <si>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</si>
  <si>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</si>
  <si>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</si>
  <si>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</si>
  <si>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</si>
  <si>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</si>
  <si>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</si>
  <si>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</si>
  <si>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</si>
  <si>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</si>
  <si>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</si>
  <si>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</si>
  <si>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 xml:space="preserve">Name/ Anschrift der Einrichtung:  </t>
  </si>
  <si>
    <t>Tarif:</t>
  </si>
  <si>
    <t>Träger:</t>
  </si>
  <si>
    <t>Maßnahme und Zweckbestimmung:</t>
  </si>
  <si>
    <t>IST - Leistungserbringer</t>
  </si>
  <si>
    <t>Vorschlag - Leistungserbringer</t>
  </si>
  <si>
    <t>Vorschlag - Träger</t>
  </si>
  <si>
    <t>PK</t>
  </si>
  <si>
    <t>VZÄ Anteil</t>
  </si>
  <si>
    <t>Ø PK</t>
  </si>
  <si>
    <t>(g) GESAMT PERSONALKOSTEN</t>
  </si>
  <si>
    <t>II. Sachkosten:</t>
  </si>
  <si>
    <t>GESAMT SACHKOSTEN</t>
  </si>
  <si>
    <t>(a) Sachbezüge des Personals</t>
  </si>
  <si>
    <t>(c) Sonstige Erträge</t>
  </si>
  <si>
    <t>Summe Erlöseabzüge:</t>
  </si>
  <si>
    <t>GESAMTKOSTEN inkl. ABZÜGE</t>
  </si>
  <si>
    <t>IV. Vergütungssatz</t>
  </si>
  <si>
    <t>Jahr der Berechnung</t>
  </si>
  <si>
    <t>€/ Jahr</t>
  </si>
  <si>
    <t>Auslastung</t>
  </si>
  <si>
    <t>Brutto-Arbeitszeit Stunden/ a</t>
  </si>
  <si>
    <t>Verbleibende Nettojahresarbeitszeit</t>
  </si>
  <si>
    <t xml:space="preserve">Indirekte Zeiten in Minuten </t>
  </si>
  <si>
    <t>Fördereinheit in Minuten</t>
  </si>
  <si>
    <t>Entspricht indirekte Zeit in %</t>
  </si>
  <si>
    <t>Nettojahresarbeitsminuten</t>
  </si>
  <si>
    <t>(b) Rückvergütung &amp; Erstattungen</t>
  </si>
  <si>
    <t>III. Erträge:</t>
  </si>
  <si>
    <t>Erträge / Jahr</t>
  </si>
  <si>
    <t>Infos</t>
  </si>
  <si>
    <t>Gelbe Felder sind manuell auszufüllen</t>
  </si>
  <si>
    <t>Berechnung Brutto- und Nettojahresarbeitszeit</t>
  </si>
  <si>
    <t xml:space="preserve">Vergütungssatz/ FE </t>
  </si>
  <si>
    <t>Personalkosten + Personalnebenkosten AG</t>
  </si>
  <si>
    <t>Netto-Minuten-Lohn</t>
  </si>
  <si>
    <t>Rechenmethode Fahrtkosten Personalkosten</t>
  </si>
  <si>
    <t>für FE</t>
  </si>
  <si>
    <t>Durchschnittlicher Distanz in km zu bzw. zwischen Terminen</t>
  </si>
  <si>
    <t>Für Mitarbeiter mit Privat-PKW. Pauschalen sind nachzuweisen. Dienstfahrzeuge können einberechnet werden.</t>
  </si>
  <si>
    <r>
      <t xml:space="preserve">Fahrten zu bzw. zwischen Termin / Mittelwert in </t>
    </r>
    <r>
      <rPr>
        <b/>
        <sz val="10"/>
        <color rgb="FF000000"/>
        <rFont val="Calibri"/>
        <family val="2"/>
        <scheme val="minor"/>
      </rPr>
      <t>Minuten</t>
    </r>
  </si>
  <si>
    <t>Arbeit des MA beginnt am Leistungsort</t>
  </si>
  <si>
    <t>janein</t>
  </si>
  <si>
    <t>ja</t>
  </si>
  <si>
    <t>nein</t>
  </si>
  <si>
    <t>Sachkosten:</t>
  </si>
  <si>
    <t>SUMME PK und SK:</t>
  </si>
  <si>
    <t>Wie viele km werden im Durchschnitt gefahren?</t>
  </si>
  <si>
    <t>Antragsdatum:</t>
  </si>
  <si>
    <t>Ausgangsjahr</t>
  </si>
  <si>
    <t>Zieljahr</t>
  </si>
  <si>
    <t>PK Verwaltung Praxismanagement (nicht. med. Bereich)</t>
  </si>
  <si>
    <t>PK Verwaltung (ggf. inkl. Zentralverwaltung)</t>
  </si>
  <si>
    <t xml:space="preserve"> I. Personal- VZÄ &amp; Personalkosten für beim Leistungserbringer angestelltes Personal (AG Brutto inkl. BG)</t>
  </si>
  <si>
    <t>Beauftragtenwesen</t>
  </si>
  <si>
    <t>Geringwertige Wirtschaftsgüter</t>
  </si>
  <si>
    <t>Fördereinheit = 60 Min. direkte + 30 Min. indirekte Zeit</t>
  </si>
  <si>
    <t>9</t>
  </si>
  <si>
    <t>17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</si>
  <si>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</si>
  <si>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</si>
  <si>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</si>
  <si>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</si>
  <si>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</si>
  <si>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</si>
  <si>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</si>
  <si>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</si>
  <si>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</si>
  <si>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</si>
  <si>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</si>
  <si>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64</t>
  </si>
  <si>
    <t>Fördereinheiten gem. Frühfördervereinbarung/ Verhandlung</t>
  </si>
  <si>
    <t>Gegenüberstellung  IST-Leistungserbringer / Vorschlag Leistungserbringer / Vorschlag Träger / Geeint</t>
  </si>
  <si>
    <t>Geeint</t>
  </si>
  <si>
    <t>SPZ</t>
  </si>
  <si>
    <t>K A L K U L A T I O N (SPZ mit FF)</t>
  </si>
  <si>
    <t>ggf. weitere</t>
  </si>
  <si>
    <t>Fördereinheiten</t>
  </si>
  <si>
    <t>! BG Beitrag mit zusätzlich 0,080 Beitrag Ausgleich Wohnfahrtspflege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</si>
</sst>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.0"/>
    <numFmt numFmtId="166" formatCode="0.0%"/>
    <numFmt numFmtId="167" formatCode="0.000%"/>
    <numFmt numFmtId="168" formatCode="_-* #,##0.00\ [$€-407]_-;\-* #,##0.00\ [$€-407]_-;_-* &quot;-&quot;??\ [$€-407]_-;_-@_-"/>
    <numFmt numFmtId="169" formatCode="0.0000"/>
    <numFmt numFmtId="170" formatCode="0.000"/>
    <numFmt numFmtId="171" formatCode="0.000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MS Sans Serif"/>
    </font>
    <font>
      <sz val="10"/>
      <color rgb="FF006100"/>
      <name val="Arial"/>
      <family val="2"/>
    </font>
    <font>
      <sz val="8"/>
      <name val="Calibri"/>
      <family val="2"/>
      <scheme val="minor"/>
    </font>
    <font>
      <b/>
      <sz val="1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rgb="FF00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2" fillId="0" borderId="0" applyNumberFormat="0" applyFill="0" applyBorder="0" applyAlignment="0" applyProtection="0"/>
    <xf numFmtId="44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0"/>
    <xf numFmtId="0" fontId="21" fillId="2" borderId="0" applyNumberFormat="0" applyBorder="0" applyAlignment="0" applyProtection="0"/>
  </cellStyleXfs>
  <cellXfs count="242">
    <xf numFmtId="0" fontId="0" fillId="0" borderId="0" xfId="0"/>
    <xf numFmtId="0" fontId="0" fillId="0" borderId="1" xfId="0" applyBorder="1"/>
    <xf numFmtId="0" fontId="0" fillId="4" borderId="1" xfId="0" applyFill="1" applyBorder="1"/>
    <xf numFmtId="49" fontId="6" fillId="0" borderId="0" xfId="4" applyNumberFormat="1" applyFont="1"/>
    <xf numFmtId="0" fontId="6" fillId="0" borderId="0" xfId="4" applyFont="1"/>
    <xf numFmtId="0" fontId="6" fillId="9" borderId="0" xfId="4" applyFont="1" applyFill="1"/>
    <xf numFmtId="0" fontId="7" fillId="3" borderId="6" xfId="4" applyFont="1" applyFill="1" applyBorder="1"/>
    <xf numFmtId="0" fontId="8" fillId="3" borderId="7" xfId="4" applyFont="1" applyFill="1" applyBorder="1"/>
    <xf numFmtId="0" fontId="9" fillId="3" borderId="7" xfId="4" applyFont="1" applyFill="1" applyBorder="1"/>
    <xf numFmtId="0" fontId="6" fillId="3" borderId="7" xfId="4" applyFont="1" applyFill="1" applyBorder="1"/>
    <xf numFmtId="0" fontId="6" fillId="4" borderId="8" xfId="4" applyFont="1" applyFill="1" applyBorder="1"/>
    <xf numFmtId="0" fontId="10" fillId="3" borderId="9" xfId="4" applyFont="1" applyFill="1" applyBorder="1"/>
    <xf numFmtId="0" fontId="6" fillId="3" borderId="0" xfId="4" applyFont="1" applyFill="1"/>
    <xf numFmtId="0" fontId="6" fillId="3" borderId="10" xfId="4" applyFont="1" applyFill="1" applyBorder="1"/>
    <xf numFmtId="0" fontId="11" fillId="3" borderId="6" xfId="4" applyFont="1" applyFill="1" applyBorder="1"/>
    <xf numFmtId="0" fontId="11" fillId="3" borderId="7" xfId="4" applyFont="1" applyFill="1" applyBorder="1" applyAlignment="1">
      <alignment horizontal="right"/>
    </xf>
    <xf numFmtId="0" fontId="11" fillId="3" borderId="7" xfId="4" applyFont="1" applyFill="1" applyBorder="1" applyAlignment="1">
      <alignment horizontal="right" wrapText="1"/>
    </xf>
    <xf numFmtId="0" fontId="6" fillId="3" borderId="7" xfId="4" applyFont="1" applyFill="1" applyBorder="1" applyAlignment="1">
      <alignment horizontal="right" wrapText="1"/>
    </xf>
    <xf numFmtId="0" fontId="6" fillId="3" borderId="8" xfId="4" applyFont="1" applyFill="1" applyBorder="1" applyAlignment="1">
      <alignment horizontal="right"/>
    </xf>
    <xf numFmtId="0" fontId="6" fillId="3" borderId="9" xfId="4" applyFont="1" applyFill="1" applyBorder="1"/>
    <xf numFmtId="169" fontId="6" fillId="3" borderId="0" xfId="4" applyNumberFormat="1" applyFont="1" applyFill="1" applyAlignment="1">
      <alignment horizontal="right"/>
    </xf>
    <xf numFmtId="0" fontId="6" fillId="4" borderId="1" xfId="4" applyFont="1" applyFill="1" applyBorder="1" applyAlignment="1">
      <alignment horizontal="right"/>
    </xf>
    <xf numFmtId="0" fontId="6" fillId="3" borderId="0" xfId="4" applyFont="1" applyFill="1" applyAlignment="1">
      <alignment horizontal="right"/>
    </xf>
    <xf numFmtId="0" fontId="11" fillId="3" borderId="0" xfId="4" applyFont="1" applyFill="1" applyAlignment="1">
      <alignment horizontal="right"/>
    </xf>
    <xf numFmtId="0" fontId="6" fillId="3" borderId="10" xfId="4" applyFont="1" applyFill="1" applyBorder="1" applyAlignment="1">
      <alignment horizontal="right"/>
    </xf>
    <xf numFmtId="0" fontId="6" fillId="4" borderId="1" xfId="4" applyFont="1" applyFill="1" applyBorder="1"/>
    <xf numFmtId="0" fontId="6" fillId="3" borderId="9" xfId="4" applyFont="1" applyFill="1" applyBorder="1" applyAlignment="1">
      <alignment horizontal="left"/>
    </xf>
    <xf numFmtId="0" fontId="6" fillId="4" borderId="2" xfId="4" applyFont="1" applyFill="1" applyBorder="1" applyAlignment="1">
      <alignment horizontal="right"/>
    </xf>
    <xf numFmtId="0" fontId="6" fillId="3" borderId="6" xfId="4" applyFont="1" applyFill="1" applyBorder="1" applyAlignment="1">
      <alignment horizontal="left"/>
    </xf>
    <xf numFmtId="0" fontId="6" fillId="3" borderId="7" xfId="4" applyFont="1" applyFill="1" applyBorder="1" applyAlignment="1">
      <alignment horizontal="right"/>
    </xf>
    <xf numFmtId="0" fontId="11" fillId="3" borderId="9" xfId="4" applyFont="1" applyFill="1" applyBorder="1" applyAlignment="1">
      <alignment horizontal="left"/>
    </xf>
    <xf numFmtId="166" fontId="6" fillId="4" borderId="1" xfId="4" applyNumberFormat="1" applyFont="1" applyFill="1" applyBorder="1"/>
    <xf numFmtId="0" fontId="10" fillId="3" borderId="14" xfId="4" applyFont="1" applyFill="1" applyBorder="1"/>
    <xf numFmtId="166" fontId="7" fillId="3" borderId="15" xfId="4" applyNumberFormat="1" applyFont="1" applyFill="1" applyBorder="1"/>
    <xf numFmtId="0" fontId="11" fillId="3" borderId="15" xfId="4" applyFont="1" applyFill="1" applyBorder="1"/>
    <xf numFmtId="165" fontId="11" fillId="3" borderId="15" xfId="4" applyNumberFormat="1" applyFont="1" applyFill="1" applyBorder="1"/>
    <xf numFmtId="0" fontId="6" fillId="3" borderId="15" xfId="4" applyFont="1" applyFill="1" applyBorder="1" applyAlignment="1">
      <alignment horizontal="right"/>
    </xf>
    <xf numFmtId="0" fontId="11" fillId="3" borderId="16" xfId="4" applyFont="1" applyFill="1" applyBorder="1"/>
    <xf numFmtId="0" fontId="6" fillId="0" borderId="12" xfId="4" applyFont="1" applyBorder="1"/>
    <xf numFmtId="9" fontId="9" fillId="0" borderId="12" xfId="4" applyNumberFormat="1" applyFont="1" applyBorder="1"/>
    <xf numFmtId="165" fontId="9" fillId="0" borderId="12" xfId="4" applyNumberFormat="1" applyFont="1" applyBorder="1"/>
    <xf numFmtId="0" fontId="10" fillId="0" borderId="6" xfId="4" applyFont="1" applyBorder="1"/>
    <xf numFmtId="9" fontId="9" fillId="0" borderId="7" xfId="4" applyNumberFormat="1" applyFont="1" applyBorder="1"/>
    <xf numFmtId="0" fontId="6" fillId="0" borderId="7" xfId="4" applyFont="1" applyBorder="1"/>
    <xf numFmtId="165" fontId="9" fillId="0" borderId="7" xfId="4" applyNumberFormat="1" applyFont="1" applyBorder="1"/>
    <xf numFmtId="0" fontId="6" fillId="0" borderId="8" xfId="4" applyFont="1" applyBorder="1"/>
    <xf numFmtId="0" fontId="13" fillId="0" borderId="0" xfId="5" applyFont="1"/>
    <xf numFmtId="0" fontId="14" fillId="10" borderId="6" xfId="4" applyFont="1" applyFill="1" applyBorder="1" applyAlignment="1">
      <alignment vertical="center"/>
    </xf>
    <xf numFmtId="0" fontId="6" fillId="10" borderId="7" xfId="4" applyFont="1" applyFill="1" applyBorder="1"/>
    <xf numFmtId="0" fontId="6" fillId="10" borderId="7" xfId="4" applyFont="1" applyFill="1" applyBorder="1" applyAlignment="1">
      <alignment horizontal="center"/>
    </xf>
    <xf numFmtId="0" fontId="6" fillId="10" borderId="8" xfId="4" applyFont="1" applyFill="1" applyBorder="1" applyAlignment="1">
      <alignment horizontal="right"/>
    </xf>
    <xf numFmtId="0" fontId="15" fillId="6" borderId="1" xfId="4" applyFont="1" applyFill="1" applyBorder="1" applyAlignment="1">
      <alignment horizontal="center"/>
    </xf>
    <xf numFmtId="0" fontId="6" fillId="6" borderId="1" xfId="4" applyFont="1" applyFill="1" applyBorder="1" applyAlignment="1">
      <alignment horizontal="center"/>
    </xf>
    <xf numFmtId="0" fontId="15" fillId="6" borderId="1" xfId="4" applyFont="1" applyFill="1" applyBorder="1" applyAlignment="1">
      <alignment horizontal="right" vertical="center"/>
    </xf>
    <xf numFmtId="0" fontId="15" fillId="6" borderId="18" xfId="4" applyFont="1" applyFill="1" applyBorder="1" applyAlignment="1">
      <alignment horizontal="right" vertical="center" wrapText="1"/>
    </xf>
    <xf numFmtId="2" fontId="6" fillId="4" borderId="1" xfId="4" applyNumberFormat="1" applyFont="1" applyFill="1" applyBorder="1" applyAlignment="1">
      <alignment horizontal="center"/>
    </xf>
    <xf numFmtId="170" fontId="6" fillId="4" borderId="1" xfId="4" applyNumberFormat="1" applyFont="1" applyFill="1" applyBorder="1" applyAlignment="1">
      <alignment horizontal="center"/>
    </xf>
    <xf numFmtId="164" fontId="6" fillId="4" borderId="1" xfId="6" applyNumberFormat="1" applyFont="1" applyFill="1" applyBorder="1" applyAlignment="1">
      <alignment horizontal="right" vertical="center"/>
    </xf>
    <xf numFmtId="0" fontId="15" fillId="6" borderId="9" xfId="4" applyFont="1" applyFill="1" applyBorder="1" applyAlignment="1">
      <alignment horizontal="center" vertical="center"/>
    </xf>
    <xf numFmtId="166" fontId="6" fillId="6" borderId="0" xfId="7" applyNumberFormat="1" applyFont="1" applyFill="1" applyBorder="1" applyAlignment="1">
      <alignment horizontal="right" vertical="center"/>
    </xf>
    <xf numFmtId="44" fontId="6" fillId="6" borderId="10" xfId="8" applyFont="1" applyFill="1" applyBorder="1" applyAlignment="1">
      <alignment horizontal="center" vertical="center"/>
    </xf>
    <xf numFmtId="0" fontId="6" fillId="6" borderId="9" xfId="4" applyFont="1" applyFill="1" applyBorder="1" applyAlignment="1">
      <alignment horizontal="left" vertical="center"/>
    </xf>
    <xf numFmtId="44" fontId="6" fillId="6" borderId="0" xfId="6" applyFont="1" applyFill="1" applyBorder="1" applyAlignment="1">
      <alignment horizontal="center" vertical="center"/>
    </xf>
    <xf numFmtId="0" fontId="6" fillId="6" borderId="9" xfId="4" applyFont="1" applyFill="1" applyBorder="1"/>
    <xf numFmtId="44" fontId="6" fillId="6" borderId="0" xfId="8" applyFont="1" applyFill="1" applyBorder="1" applyAlignment="1">
      <alignment horizontal="right" vertical="center"/>
    </xf>
    <xf numFmtId="44" fontId="9" fillId="6" borderId="0" xfId="8" applyFont="1" applyFill="1" applyBorder="1" applyAlignment="1">
      <alignment horizontal="right" vertical="center"/>
    </xf>
    <xf numFmtId="8" fontId="6" fillId="0" borderId="0" xfId="4" applyNumberFormat="1" applyFont="1"/>
    <xf numFmtId="171" fontId="6" fillId="6" borderId="10" xfId="8" applyNumberFormat="1" applyFont="1" applyFill="1" applyBorder="1" applyAlignment="1">
      <alignment horizontal="right" vertical="center"/>
    </xf>
    <xf numFmtId="164" fontId="6" fillId="0" borderId="0" xfId="4" applyNumberFormat="1" applyFont="1"/>
    <xf numFmtId="0" fontId="6" fillId="6" borderId="11" xfId="4" applyFont="1" applyFill="1" applyBorder="1"/>
    <xf numFmtId="0" fontId="6" fillId="6" borderId="12" xfId="4" applyFont="1" applyFill="1" applyBorder="1"/>
    <xf numFmtId="8" fontId="6" fillId="0" borderId="0" xfId="4" applyNumberFormat="1" applyFont="1" applyAlignment="1">
      <alignment horizontal="left"/>
    </xf>
    <xf numFmtId="0" fontId="10" fillId="0" borderId="0" xfId="4" applyFont="1" applyAlignment="1">
      <alignment horizontal="left"/>
    </xf>
    <xf numFmtId="0" fontId="10" fillId="0" borderId="0" xfId="4" applyFont="1"/>
    <xf numFmtId="44" fontId="10" fillId="0" borderId="0" xfId="8" applyFont="1" applyFill="1" applyBorder="1"/>
    <xf numFmtId="0" fontId="6" fillId="0" borderId="20" xfId="4" applyFont="1" applyBorder="1"/>
    <xf numFmtId="0" fontId="6" fillId="0" borderId="21" xfId="4" applyFont="1" applyBorder="1"/>
    <xf numFmtId="0" fontId="6" fillId="0" borderId="22" xfId="4" applyFont="1" applyBorder="1"/>
    <xf numFmtId="0" fontId="11" fillId="0" borderId="23" xfId="4" applyFont="1" applyBorder="1"/>
    <xf numFmtId="0" fontId="6" fillId="0" borderId="24" xfId="4" applyFont="1" applyBorder="1"/>
    <xf numFmtId="0" fontId="6" fillId="0" borderId="23" xfId="4" applyFont="1" applyBorder="1"/>
    <xf numFmtId="0" fontId="4" fillId="0" borderId="0" xfId="3"/>
    <xf numFmtId="0" fontId="6" fillId="0" borderId="23" xfId="4" applyFont="1" applyBorder="1" applyAlignment="1">
      <alignment wrapText="1"/>
    </xf>
    <xf numFmtId="0" fontId="6" fillId="4" borderId="0" xfId="4" applyFont="1" applyFill="1"/>
    <xf numFmtId="0" fontId="6" fillId="0" borderId="25" xfId="4" applyFont="1" applyBorder="1"/>
    <xf numFmtId="0" fontId="6" fillId="0" borderId="26" xfId="4" applyFont="1" applyBorder="1"/>
    <xf numFmtId="0" fontId="6" fillId="0" borderId="27" xfId="4" applyFont="1" applyBorder="1"/>
    <xf numFmtId="0" fontId="11" fillId="0" borderId="6" xfId="4" applyFont="1" applyBorder="1"/>
    <xf numFmtId="0" fontId="6" fillId="0" borderId="9" xfId="4" applyFont="1" applyBorder="1"/>
    <xf numFmtId="0" fontId="6" fillId="0" borderId="10" xfId="4" applyFont="1" applyBorder="1"/>
    <xf numFmtId="0" fontId="11" fillId="0" borderId="9" xfId="4" applyFont="1" applyBorder="1"/>
    <xf numFmtId="0" fontId="6" fillId="0" borderId="0" xfId="4" applyFont="1" applyAlignment="1">
      <alignment wrapText="1"/>
    </xf>
    <xf numFmtId="0" fontId="6" fillId="9" borderId="10" xfId="4" applyFont="1" applyFill="1" applyBorder="1"/>
    <xf numFmtId="2" fontId="6" fillId="4" borderId="0" xfId="4" applyNumberFormat="1" applyFont="1" applyFill="1"/>
    <xf numFmtId="0" fontId="17" fillId="0" borderId="9" xfId="4" applyFont="1" applyBorder="1"/>
    <xf numFmtId="169" fontId="6" fillId="0" borderId="9" xfId="4" applyNumberFormat="1" applyFont="1" applyBorder="1"/>
    <xf numFmtId="2" fontId="6" fillId="0" borderId="0" xfId="4" applyNumberFormat="1" applyFont="1"/>
    <xf numFmtId="164" fontId="6" fillId="11" borderId="0" xfId="4" applyNumberFormat="1" applyFont="1" applyFill="1"/>
    <xf numFmtId="0" fontId="6" fillId="0" borderId="11" xfId="4" applyFont="1" applyBorder="1"/>
    <xf numFmtId="0" fontId="6" fillId="0" borderId="13" xfId="4" applyFont="1" applyBorder="1"/>
    <xf numFmtId="0" fontId="11" fillId="9" borderId="6" xfId="4" applyFont="1" applyFill="1" applyBorder="1"/>
    <xf numFmtId="0" fontId="6" fillId="0" borderId="9" xfId="4" applyFont="1" applyBorder="1" applyAlignment="1">
      <alignment wrapText="1"/>
    </xf>
    <xf numFmtId="0" fontId="6" fillId="9" borderId="0" xfId="4" applyFont="1" applyFill="1" applyAlignment="1">
      <alignment wrapText="1"/>
    </xf>
    <xf numFmtId="20" fontId="6" fillId="0" borderId="0" xfId="4" applyNumberFormat="1" applyFont="1"/>
    <xf numFmtId="168" fontId="6" fillId="11" borderId="0" xfId="4" applyNumberFormat="1" applyFont="1" applyFill="1"/>
    <xf numFmtId="0" fontId="6" fillId="0" borderId="7" xfId="4" applyFont="1" applyBorder="1" applyAlignment="1">
      <alignment wrapText="1"/>
    </xf>
    <xf numFmtId="0" fontId="11" fillId="0" borderId="6" xfId="4" applyFont="1" applyBorder="1" applyAlignment="1">
      <alignment wrapText="1"/>
    </xf>
    <xf numFmtId="0" fontId="11" fillId="0" borderId="9" xfId="4" applyFont="1" applyBorder="1" applyAlignment="1">
      <alignment wrapText="1"/>
    </xf>
    <xf numFmtId="0" fontId="6" fillId="0" borderId="28" xfId="4" applyFont="1" applyBorder="1"/>
    <xf numFmtId="164" fontId="6" fillId="0" borderId="21" xfId="4" applyNumberFormat="1" applyFont="1" applyBorder="1"/>
    <xf numFmtId="0" fontId="6" fillId="0" borderId="29" xfId="4" applyFont="1" applyBorder="1"/>
    <xf numFmtId="0" fontId="6" fillId="0" borderId="30" xfId="4" applyFont="1" applyBorder="1"/>
    <xf numFmtId="164" fontId="6" fillId="0" borderId="26" xfId="4" applyNumberFormat="1" applyFont="1" applyBorder="1"/>
    <xf numFmtId="0" fontId="6" fillId="0" borderId="31" xfId="4" applyFont="1" applyBorder="1"/>
    <xf numFmtId="0" fontId="19" fillId="0" borderId="9" xfId="4" applyFont="1" applyBorder="1"/>
    <xf numFmtId="2" fontId="19" fillId="0" borderId="0" xfId="4" applyNumberFormat="1" applyFont="1"/>
    <xf numFmtId="168" fontId="6" fillId="0" borderId="0" xfId="4" applyNumberFormat="1" applyFont="1"/>
    <xf numFmtId="164" fontId="15" fillId="7" borderId="0" xfId="0" applyNumberFormat="1" applyFont="1" applyFill="1" applyAlignment="1">
      <alignment vertical="center"/>
    </xf>
    <xf numFmtId="0" fontId="15" fillId="7" borderId="0" xfId="0" applyFont="1" applyFill="1" applyAlignment="1">
      <alignment vertical="center" wrapText="1"/>
    </xf>
    <xf numFmtId="0" fontId="15" fillId="7" borderId="0" xfId="0" applyFont="1" applyFill="1" applyAlignment="1">
      <alignment vertical="center"/>
    </xf>
    <xf numFmtId="0" fontId="6" fillId="7" borderId="0" xfId="10" applyFont="1" applyFill="1" applyProtection="1">
      <protection locked="0"/>
    </xf>
    <xf numFmtId="0" fontId="11" fillId="7" borderId="6" xfId="10" applyFont="1" applyFill="1" applyBorder="1" applyAlignment="1" applyProtection="1">
      <alignment horizontal="centerContinuous" vertical="center"/>
      <protection locked="0"/>
    </xf>
    <xf numFmtId="0" fontId="11" fillId="7" borderId="7" xfId="10" applyFont="1" applyFill="1" applyBorder="1" applyAlignment="1" applyProtection="1">
      <alignment horizontal="centerContinuous" vertical="center"/>
      <protection locked="0"/>
    </xf>
    <xf numFmtId="0" fontId="6" fillId="4" borderId="7" xfId="10" applyFont="1" applyFill="1" applyBorder="1" applyProtection="1">
      <protection locked="0"/>
    </xf>
    <xf numFmtId="0" fontId="6" fillId="7" borderId="32" xfId="10" applyFont="1" applyFill="1" applyBorder="1" applyAlignment="1" applyProtection="1">
      <alignment vertical="top" wrapText="1"/>
      <protection locked="0"/>
    </xf>
    <xf numFmtId="0" fontId="11" fillId="4" borderId="4" xfId="10" applyFont="1" applyFill="1" applyBorder="1" applyAlignment="1">
      <alignment vertical="top"/>
    </xf>
    <xf numFmtId="0" fontId="11" fillId="4" borderId="33" xfId="10" applyFont="1" applyFill="1" applyBorder="1" applyAlignment="1">
      <alignment vertical="top"/>
    </xf>
    <xf numFmtId="0" fontId="6" fillId="7" borderId="32" xfId="10" applyFont="1" applyFill="1" applyBorder="1" applyAlignment="1" applyProtection="1">
      <alignment horizontal="left" vertical="top"/>
      <protection locked="0"/>
    </xf>
    <xf numFmtId="164" fontId="6" fillId="7" borderId="0" xfId="0" applyNumberFormat="1" applyFont="1" applyFill="1" applyAlignment="1">
      <alignment vertical="center"/>
    </xf>
    <xf numFmtId="0" fontId="6" fillId="7" borderId="0" xfId="0" applyFont="1" applyFill="1" applyAlignment="1">
      <alignment vertical="center"/>
    </xf>
    <xf numFmtId="0" fontId="15" fillId="7" borderId="35" xfId="0" applyFont="1" applyFill="1" applyBorder="1" applyAlignment="1">
      <alignment vertical="center" wrapText="1"/>
    </xf>
    <xf numFmtId="0" fontId="15" fillId="7" borderId="0" xfId="0" applyFont="1" applyFill="1" applyAlignment="1">
      <alignment horizontal="center" vertical="center"/>
    </xf>
    <xf numFmtId="164" fontId="10" fillId="7" borderId="34" xfId="0" applyNumberFormat="1" applyFont="1" applyFill="1" applyBorder="1" applyAlignment="1">
      <alignment horizontal="center" vertical="center" wrapText="1"/>
    </xf>
    <xf numFmtId="164" fontId="10" fillId="7" borderId="39" xfId="0" applyNumberFormat="1" applyFont="1" applyFill="1" applyBorder="1" applyAlignment="1">
      <alignment horizontal="center" vertical="center" wrapText="1"/>
    </xf>
    <xf numFmtId="164" fontId="15" fillId="7" borderId="35" xfId="0" applyNumberFormat="1" applyFont="1" applyFill="1" applyBorder="1" applyAlignment="1">
      <alignment vertical="center"/>
    </xf>
    <xf numFmtId="2" fontId="15" fillId="4" borderId="35" xfId="0" applyNumberFormat="1" applyFont="1" applyFill="1" applyBorder="1" applyAlignment="1">
      <alignment vertical="center"/>
    </xf>
    <xf numFmtId="0" fontId="10" fillId="7" borderId="5" xfId="0" applyFont="1" applyFill="1" applyBorder="1" applyAlignment="1">
      <alignment vertical="center" wrapText="1"/>
    </xf>
    <xf numFmtId="164" fontId="10" fillId="7" borderId="5" xfId="0" applyNumberFormat="1" applyFont="1" applyFill="1" applyBorder="1" applyAlignment="1">
      <alignment vertical="center"/>
    </xf>
    <xf numFmtId="2" fontId="10" fillId="7" borderId="5" xfId="0" applyNumberFormat="1" applyFont="1" applyFill="1" applyBorder="1" applyAlignment="1">
      <alignment vertical="center"/>
    </xf>
    <xf numFmtId="164" fontId="10" fillId="7" borderId="0" xfId="0" applyNumberFormat="1" applyFont="1" applyFill="1" applyAlignment="1">
      <alignment vertical="center"/>
    </xf>
    <xf numFmtId="9" fontId="15" fillId="7" borderId="0" xfId="2" applyFont="1" applyFill="1" applyAlignment="1">
      <alignment vertical="center"/>
    </xf>
    <xf numFmtId="1" fontId="10" fillId="7" borderId="37" xfId="0" applyNumberFormat="1" applyFont="1" applyFill="1" applyBorder="1" applyAlignment="1">
      <alignment horizontal="center" vertical="center" wrapText="1"/>
    </xf>
    <xf numFmtId="164" fontId="15" fillId="7" borderId="0" xfId="0" applyNumberFormat="1" applyFont="1" applyFill="1" applyAlignment="1">
      <alignment horizontal="center" vertical="center" wrapText="1"/>
    </xf>
    <xf numFmtId="0" fontId="10" fillId="7" borderId="0" xfId="0" applyFont="1" applyFill="1" applyAlignment="1">
      <alignment vertical="center"/>
    </xf>
    <xf numFmtId="0" fontId="10" fillId="7" borderId="0" xfId="0" applyFont="1" applyFill="1" applyAlignment="1">
      <alignment vertical="center" wrapText="1"/>
    </xf>
    <xf numFmtId="44" fontId="11" fillId="7" borderId="0" xfId="0" applyNumberFormat="1" applyFont="1" applyFill="1" applyAlignment="1">
      <alignment vertical="center"/>
    </xf>
    <xf numFmtId="44" fontId="10" fillId="7" borderId="0" xfId="0" applyNumberFormat="1" applyFont="1" applyFill="1" applyAlignment="1">
      <alignment vertical="center"/>
    </xf>
    <xf numFmtId="0" fontId="10" fillId="7" borderId="5" xfId="0" applyFont="1" applyFill="1" applyBorder="1" applyAlignment="1">
      <alignment horizontal="left" vertical="center" wrapText="1"/>
    </xf>
    <xf numFmtId="0" fontId="15" fillId="7" borderId="40" xfId="0" applyFont="1" applyFill="1" applyBorder="1" applyAlignment="1">
      <alignment vertical="center" wrapText="1"/>
    </xf>
    <xf numFmtId="0" fontId="15" fillId="7" borderId="36" xfId="0" applyFont="1" applyFill="1" applyBorder="1" applyAlignment="1">
      <alignment vertical="center" wrapText="1"/>
    </xf>
    <xf numFmtId="164" fontId="11" fillId="7" borderId="46" xfId="0" applyNumberFormat="1" applyFont="1" applyFill="1" applyBorder="1" applyAlignment="1">
      <alignment vertical="center"/>
    </xf>
    <xf numFmtId="164" fontId="11" fillId="7" borderId="5" xfId="0" applyNumberFormat="1" applyFont="1" applyFill="1" applyBorder="1" applyAlignment="1">
      <alignment vertical="center"/>
    </xf>
    <xf numFmtId="1" fontId="10" fillId="7" borderId="0" xfId="0" applyNumberFormat="1" applyFont="1" applyFill="1" applyAlignment="1">
      <alignment vertical="center"/>
    </xf>
    <xf numFmtId="10" fontId="10" fillId="7" borderId="0" xfId="2" applyNumberFormat="1" applyFont="1" applyFill="1" applyBorder="1" applyAlignment="1">
      <alignment vertical="center"/>
    </xf>
    <xf numFmtId="164" fontId="10" fillId="7" borderId="5" xfId="0" applyNumberFormat="1" applyFont="1" applyFill="1" applyBorder="1" applyAlignment="1">
      <alignment horizontal="center" vertical="center" wrapText="1"/>
    </xf>
    <xf numFmtId="10" fontId="10" fillId="7" borderId="0" xfId="2" applyNumberFormat="1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 wrapText="1"/>
    </xf>
    <xf numFmtId="0" fontId="15" fillId="7" borderId="5" xfId="0" applyFont="1" applyFill="1" applyBorder="1" applyAlignment="1">
      <alignment vertical="center" wrapText="1"/>
    </xf>
    <xf numFmtId="0" fontId="2" fillId="0" borderId="1" xfId="0" applyFont="1" applyBorder="1"/>
    <xf numFmtId="0" fontId="15" fillId="7" borderId="1" xfId="0" applyFont="1" applyFill="1" applyBorder="1" applyAlignment="1">
      <alignment vertical="center"/>
    </xf>
    <xf numFmtId="0" fontId="10" fillId="7" borderId="38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10" fillId="7" borderId="37" xfId="0" applyFont="1" applyFill="1" applyBorder="1" applyAlignment="1">
      <alignment vertical="center" wrapText="1"/>
    </xf>
    <xf numFmtId="164" fontId="15" fillId="7" borderId="1" xfId="0" applyNumberFormat="1" applyFont="1" applyFill="1" applyBorder="1" applyAlignment="1">
      <alignment vertical="center"/>
    </xf>
    <xf numFmtId="164" fontId="6" fillId="7" borderId="1" xfId="0" applyNumberFormat="1" applyFont="1" applyFill="1" applyBorder="1" applyAlignment="1">
      <alignment vertical="center"/>
    </xf>
    <xf numFmtId="0" fontId="15" fillId="7" borderId="0" xfId="0" quotePrefix="1" applyFont="1" applyFill="1" applyAlignment="1">
      <alignment vertical="center"/>
    </xf>
    <xf numFmtId="0" fontId="6" fillId="0" borderId="0" xfId="10" applyFont="1" applyProtection="1">
      <protection locked="0"/>
    </xf>
    <xf numFmtId="0" fontId="11" fillId="7" borderId="8" xfId="10" applyFont="1" applyFill="1" applyBorder="1" applyAlignment="1" applyProtection="1">
      <alignment horizontal="centerContinuous" vertical="center"/>
      <protection locked="0"/>
    </xf>
    <xf numFmtId="0" fontId="11" fillId="4" borderId="41" xfId="10" applyFont="1" applyFill="1" applyBorder="1" applyAlignment="1">
      <alignment vertical="top"/>
    </xf>
    <xf numFmtId="0" fontId="6" fillId="7" borderId="45" xfId="10" applyFont="1" applyFill="1" applyBorder="1" applyAlignment="1">
      <alignment vertical="top"/>
    </xf>
    <xf numFmtId="0" fontId="6" fillId="3" borderId="7" xfId="4" applyFont="1" applyFill="1" applyBorder="1" applyAlignment="1">
      <alignment horizontal="center" wrapText="1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8" xfId="0" applyNumberFormat="1" applyFont="1" applyFill="1" applyBorder="1" applyAlignment="1">
      <alignment vertical="center"/>
    </xf>
    <xf numFmtId="170" fontId="11" fillId="3" borderId="0" xfId="4" applyNumberFormat="1" applyFont="1" applyFill="1" applyAlignment="1">
      <alignment horizontal="right"/>
    </xf>
    <xf numFmtId="0" fontId="15" fillId="3" borderId="0" xfId="0" applyFont="1" applyFill="1" applyAlignment="1">
      <alignment vertical="center"/>
    </xf>
    <xf numFmtId="164" fontId="15" fillId="3" borderId="0" xfId="0" applyNumberFormat="1" applyFont="1" applyFill="1" applyAlignment="1">
      <alignment vertical="center"/>
    </xf>
    <xf numFmtId="2" fontId="15" fillId="3" borderId="0" xfId="0" applyNumberFormat="1" applyFont="1" applyFill="1" applyAlignment="1">
      <alignment vertical="center"/>
    </xf>
    <xf numFmtId="0" fontId="15" fillId="3" borderId="10" xfId="0" applyFont="1" applyFill="1" applyBorder="1" applyAlignment="1">
      <alignment vertical="center"/>
    </xf>
    <xf numFmtId="0" fontId="15" fillId="3" borderId="9" xfId="0" applyFont="1" applyFill="1" applyBorder="1" applyAlignment="1">
      <alignment vertical="center" wrapText="1"/>
    </xf>
    <xf numFmtId="9" fontId="15" fillId="4" borderId="0" xfId="0" applyNumberFormat="1" applyFont="1" applyFill="1" applyAlignment="1">
      <alignment vertical="center"/>
    </xf>
    <xf numFmtId="9" fontId="15" fillId="3" borderId="0" xfId="2" applyFont="1" applyFill="1" applyBorder="1" applyAlignment="1">
      <alignment vertical="center"/>
    </xf>
    <xf numFmtId="0" fontId="15" fillId="3" borderId="11" xfId="0" applyFont="1" applyFill="1" applyBorder="1" applyAlignment="1">
      <alignment vertical="center" wrapText="1"/>
    </xf>
    <xf numFmtId="0" fontId="15" fillId="3" borderId="12" xfId="0" applyFont="1" applyFill="1" applyBorder="1" applyAlignment="1">
      <alignment vertical="center"/>
    </xf>
    <xf numFmtId="164" fontId="15" fillId="3" borderId="12" xfId="0" applyNumberFormat="1" applyFont="1" applyFill="1" applyBorder="1" applyAlignment="1">
      <alignment vertical="center"/>
    </xf>
    <xf numFmtId="0" fontId="15" fillId="3" borderId="13" xfId="0" applyFont="1" applyFill="1" applyBorder="1" applyAlignment="1">
      <alignment vertical="center"/>
    </xf>
    <xf numFmtId="2" fontId="15" fillId="12" borderId="0" xfId="0" applyNumberFormat="1" applyFont="1" applyFill="1" applyAlignment="1">
      <alignment vertical="center"/>
    </xf>
    <xf numFmtId="0" fontId="11" fillId="7" borderId="0" xfId="0" applyFont="1" applyFill="1" applyAlignment="1">
      <alignment vertical="center"/>
    </xf>
    <xf numFmtId="0" fontId="11" fillId="8" borderId="0" xfId="0" applyFont="1" applyFill="1" applyAlignment="1">
      <alignment vertical="center"/>
    </xf>
    <xf numFmtId="0" fontId="10" fillId="8" borderId="0" xfId="0" applyFont="1" applyFill="1" applyAlignment="1">
      <alignment vertical="center" wrapText="1"/>
    </xf>
    <xf numFmtId="164" fontId="15" fillId="7" borderId="5" xfId="0" applyNumberFormat="1" applyFont="1" applyFill="1" applyBorder="1" applyAlignment="1">
      <alignment vertical="center"/>
    </xf>
    <xf numFmtId="2" fontId="15" fillId="8" borderId="5" xfId="0" applyNumberFormat="1" applyFont="1" applyFill="1" applyBorder="1" applyAlignment="1">
      <alignment vertical="center"/>
    </xf>
    <xf numFmtId="44" fontId="15" fillId="4" borderId="35" xfId="1" applyFont="1" applyFill="1" applyBorder="1" applyAlignment="1">
      <alignment vertical="center"/>
    </xf>
    <xf numFmtId="44" fontId="15" fillId="4" borderId="1" xfId="0" applyNumberFormat="1" applyFont="1" applyFill="1" applyBorder="1" applyAlignment="1">
      <alignment vertical="center"/>
    </xf>
    <xf numFmtId="0" fontId="11" fillId="3" borderId="5" xfId="4" applyFont="1" applyFill="1" applyBorder="1" applyAlignment="1">
      <alignment horizontal="center" vertical="center"/>
    </xf>
    <xf numFmtId="167" fontId="11" fillId="7" borderId="0" xfId="2" applyNumberFormat="1" applyFont="1" applyFill="1" applyAlignment="1">
      <alignment vertical="center"/>
    </xf>
    <xf numFmtId="164" fontId="6" fillId="9" borderId="0" xfId="4" applyNumberFormat="1" applyFont="1" applyFill="1"/>
    <xf numFmtId="0" fontId="6" fillId="6" borderId="0" xfId="4" applyFont="1" applyFill="1"/>
    <xf numFmtId="1" fontId="6" fillId="6" borderId="0" xfId="4" applyNumberFormat="1" applyFont="1" applyFill="1" applyAlignment="1">
      <alignment horizontal="center" vertical="center"/>
    </xf>
    <xf numFmtId="49" fontId="6" fillId="6" borderId="0" xfId="4" applyNumberFormat="1" applyFont="1" applyFill="1" applyAlignment="1">
      <alignment horizontal="center"/>
    </xf>
    <xf numFmtId="10" fontId="6" fillId="6" borderId="0" xfId="4" applyNumberFormat="1" applyFont="1" applyFill="1"/>
    <xf numFmtId="164" fontId="6" fillId="6" borderId="0" xfId="4" applyNumberFormat="1" applyFont="1" applyFill="1" applyAlignment="1">
      <alignment horizontal="right" vertical="center"/>
    </xf>
    <xf numFmtId="10" fontId="16" fillId="6" borderId="0" xfId="4" applyNumberFormat="1" applyFont="1" applyFill="1"/>
    <xf numFmtId="0" fontId="6" fillId="0" borderId="33" xfId="10" applyFont="1" applyBorder="1" applyAlignment="1" applyProtection="1">
      <alignment horizontal="center"/>
      <protection locked="0"/>
    </xf>
    <xf numFmtId="1" fontId="15" fillId="3" borderId="0" xfId="0" applyNumberFormat="1" applyFont="1" applyFill="1" applyAlignment="1">
      <alignment vertical="center"/>
    </xf>
    <xf numFmtId="2" fontId="6" fillId="4" borderId="0" xfId="4" applyNumberFormat="1" applyFont="1" applyFill="1" applyAlignment="1">
      <alignment horizontal="right"/>
    </xf>
    <xf numFmtId="2" fontId="15" fillId="0" borderId="35" xfId="0" applyNumberFormat="1" applyFont="1" applyBorder="1" applyAlignment="1">
      <alignment vertical="center"/>
    </xf>
    <xf numFmtId="44" fontId="15" fillId="0" borderId="35" xfId="1" applyFont="1" applyFill="1" applyBorder="1" applyAlignment="1">
      <alignment vertical="center"/>
    </xf>
    <xf numFmtId="164" fontId="15" fillId="0" borderId="35" xfId="0" applyNumberFormat="1" applyFont="1" applyBorder="1" applyAlignment="1">
      <alignment vertical="center"/>
    </xf>
    <xf numFmtId="0" fontId="15" fillId="7" borderId="49" xfId="0" applyFont="1" applyFill="1" applyBorder="1" applyAlignment="1">
      <alignment horizontal="center" vertical="center"/>
    </xf>
    <xf numFmtId="1" fontId="10" fillId="7" borderId="3" xfId="0" applyNumberFormat="1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vertical="center"/>
    </xf>
    <xf numFmtId="164" fontId="15" fillId="7" borderId="35" xfId="0" applyNumberFormat="1" applyFont="1" applyFill="1" applyBorder="1" applyAlignment="1">
      <alignment vertical="center" shrinkToFit="1"/>
    </xf>
    <xf numFmtId="1" fontId="15" fillId="7" borderId="0" xfId="0" applyNumberFormat="1" applyFont="1" applyFill="1" applyAlignment="1">
      <alignment vertical="center"/>
    </xf>
    <xf numFmtId="0" fontId="6" fillId="4" borderId="4" xfId="10" applyFont="1" applyFill="1" applyBorder="1" applyAlignment="1" applyProtection="1">
      <alignment horizontal="center" wrapText="1" shrinkToFit="1"/>
      <protection locked="0"/>
    </xf>
    <xf numFmtId="0" fontId="6" fillId="4" borderId="41" xfId="10" applyFont="1" applyFill="1" applyBorder="1" applyAlignment="1" applyProtection="1">
      <alignment horizontal="center" shrinkToFit="1"/>
      <protection locked="0"/>
    </xf>
    <xf numFmtId="0" fontId="15" fillId="13" borderId="10" xfId="0" applyFont="1" applyFill="1" applyBorder="1" applyAlignment="1">
      <alignment vertical="center"/>
    </xf>
    <xf numFmtId="164" fontId="11" fillId="11" borderId="5" xfId="0" applyNumberFormat="1" applyFont="1" applyFill="1" applyBorder="1" applyAlignment="1">
      <alignment vertical="center"/>
    </xf>
    <xf numFmtId="167" fontId="6" fillId="4" borderId="10" xfId="9" applyNumberFormat="1" applyFont="1" applyFill="1" applyBorder="1" applyAlignment="1">
      <alignment horizontal="right" vertical="center"/>
    </xf>
    <xf numFmtId="167" fontId="6" fillId="4" borderId="10" xfId="8" applyNumberFormat="1" applyFont="1" applyFill="1" applyBorder="1" applyAlignment="1">
      <alignment horizontal="right" vertical="center"/>
    </xf>
    <xf numFmtId="164" fontId="6" fillId="4" borderId="0" xfId="4" applyNumberFormat="1" applyFont="1" applyFill="1" applyAlignment="1">
      <alignment horizontal="right" vertical="center"/>
    </xf>
    <xf numFmtId="44" fontId="6" fillId="4" borderId="0" xfId="8" applyFont="1" applyFill="1" applyBorder="1" applyAlignment="1">
      <alignment horizontal="right" vertical="center"/>
    </xf>
    <xf numFmtId="167" fontId="6" fillId="14" borderId="10" xfId="0" applyNumberFormat="1" applyFont="1" applyFill="1" applyBorder="1" applyAlignment="1">
      <alignment horizontal="right" vertical="center"/>
    </xf>
    <xf numFmtId="164" fontId="6" fillId="6" borderId="0" xfId="8" applyNumberFormat="1" applyFont="1" applyFill="1" applyBorder="1" applyAlignment="1">
      <alignment horizontal="right" vertical="center"/>
    </xf>
    <xf numFmtId="164" fontId="6" fillId="6" borderId="10" xfId="8" applyNumberFormat="1" applyFont="1" applyFill="1" applyBorder="1" applyAlignment="1">
      <alignment horizontal="right" vertical="center"/>
    </xf>
    <xf numFmtId="164" fontId="6" fillId="6" borderId="12" xfId="8" applyNumberFormat="1" applyFont="1" applyFill="1" applyBorder="1" applyAlignment="1">
      <alignment horizontal="right" vertical="center"/>
    </xf>
    <xf numFmtId="164" fontId="6" fillId="6" borderId="13" xfId="8" applyNumberFormat="1" applyFont="1" applyFill="1" applyBorder="1" applyAlignment="1">
      <alignment horizontal="right" vertical="center"/>
    </xf>
    <xf numFmtId="44" fontId="11" fillId="4" borderId="32" xfId="0" applyNumberFormat="1" applyFont="1" applyFill="1" applyBorder="1" applyAlignment="1">
      <alignment vertical="center"/>
    </xf>
    <xf numFmtId="44" fontId="11" fillId="4" borderId="45" xfId="0" applyNumberFormat="1" applyFont="1" applyFill="1" applyBorder="1" applyAlignment="1">
      <alignment vertical="center"/>
    </xf>
    <xf numFmtId="0" fontId="23" fillId="5" borderId="47" xfId="10" applyFont="1" applyFill="1" applyBorder="1" applyAlignment="1">
      <alignment horizontal="center" vertical="top" wrapText="1"/>
    </xf>
    <xf numFmtId="0" fontId="23" fillId="5" borderId="48" xfId="10" applyFont="1" applyFill="1" applyBorder="1" applyAlignment="1">
      <alignment horizontal="center" vertical="top" wrapText="1"/>
    </xf>
    <xf numFmtId="0" fontId="23" fillId="5" borderId="42" xfId="10" applyFont="1" applyFill="1" applyBorder="1" applyAlignment="1">
      <alignment horizontal="center" vertical="top" wrapText="1"/>
    </xf>
    <xf numFmtId="164" fontId="10" fillId="7" borderId="14" xfId="0" applyNumberFormat="1" applyFont="1" applyFill="1" applyBorder="1" applyAlignment="1">
      <alignment horizontal="center" vertical="center" wrapText="1"/>
    </xf>
    <xf numFmtId="164" fontId="10" fillId="7" borderId="15" xfId="0" applyNumberFormat="1" applyFont="1" applyFill="1" applyBorder="1" applyAlignment="1">
      <alignment horizontal="center" vertical="center" wrapText="1"/>
    </xf>
    <xf numFmtId="164" fontId="10" fillId="7" borderId="16" xfId="0" applyNumberFormat="1" applyFont="1" applyFill="1" applyBorder="1" applyAlignment="1">
      <alignment horizontal="center" vertical="center" wrapText="1"/>
    </xf>
    <xf numFmtId="0" fontId="15" fillId="7" borderId="43" xfId="0" applyFont="1" applyFill="1" applyBorder="1" applyAlignment="1">
      <alignment horizontal="center" vertical="center"/>
    </xf>
    <xf numFmtId="0" fontId="10" fillId="7" borderId="44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 wrapText="1"/>
    </xf>
    <xf numFmtId="164" fontId="15" fillId="7" borderId="14" xfId="0" applyNumberFormat="1" applyFont="1" applyFill="1" applyBorder="1" applyAlignment="1">
      <alignment horizontal="center" vertical="center"/>
    </xf>
    <xf numFmtId="164" fontId="15" fillId="7" borderId="15" xfId="0" applyNumberFormat="1" applyFont="1" applyFill="1" applyBorder="1" applyAlignment="1">
      <alignment horizontal="center" vertical="center"/>
    </xf>
    <xf numFmtId="164" fontId="15" fillId="7" borderId="16" xfId="0" applyNumberFormat="1" applyFont="1" applyFill="1" applyBorder="1" applyAlignment="1">
      <alignment horizontal="center" vertical="center"/>
    </xf>
    <xf numFmtId="0" fontId="15" fillId="6" borderId="17" xfId="4" applyFont="1" applyFill="1" applyBorder="1" applyAlignment="1">
      <alignment horizontal="center" vertical="center"/>
    </xf>
    <xf numFmtId="0" fontId="15" fillId="6" borderId="19" xfId="4" applyFont="1" applyFill="1" applyBorder="1" applyAlignment="1">
      <alignment horizontal="center" vertical="center"/>
    </xf>
  </cellXfs>
  <cellStyles count="12">
    <cellStyle name="Gut 2" xfId="11" xr:uid="{2AD662C5-7DF1-48C1-920C-B3C8B8FB86A0}"/>
    <cellStyle name="Link" xfId="3" builtinId="8"/>
    <cellStyle name="Link 2" xfId="5" xr:uid="{374E3280-0145-4B82-A155-DAC0234485E6}"/>
    <cellStyle name="Prozent" xfId="2" builtinId="5"/>
    <cellStyle name="Prozent 2" xfId="7" xr:uid="{CEDE6C5A-CA4C-497A-8B78-1E7E6627E2A6}"/>
    <cellStyle name="Prozent 3" xfId="9" xr:uid="{2F8782C1-532E-4727-95C4-0B5735219058}"/>
    <cellStyle name="Standard" xfId="0" builtinId="0"/>
    <cellStyle name="Standard 2" xfId="4" xr:uid="{B7F39C9B-3236-4A9A-827B-2B512D4455E6}"/>
    <cellStyle name="Standard 2 2" xfId="10" xr:uid="{76CE6BC2-3E8F-439A-B7F2-0C8DAA4BD5BD}"/>
    <cellStyle name="Währung" xfId="1" builtinId="4"/>
    <cellStyle name="Währung 2" xfId="8" xr:uid="{85176D4B-430A-4537-89C7-2E3808EA211A}"/>
    <cellStyle name="Währung 3" xfId="6" xr:uid="{DBEE6E25-49D8-4392-8693-E1A425689A69}"/>
  </cellStyles>
  <dxfs count="8">
    <dxf>
      <font>
        <color theme="0"/>
      </font>
    </dxf>
    <dxf>
      <font>
        <color theme="9" tint="0.59996337778862885"/>
      </font>
    </dxf>
    <dxf>
      <font>
        <color theme="0"/>
      </font>
    </dxf>
    <dxf>
      <font>
        <color theme="9" tint="0.59996337778862885"/>
      </font>
    </dxf>
    <dxf>
      <font>
        <color theme="0"/>
      </font>
    </dxf>
    <dxf>
      <font>
        <color theme="9" tint="0.59996337778862885"/>
      </font>
    </dxf>
    <dxf>
      <font>
        <color theme="0"/>
      </font>
    </dxf>
    <dxf>
      <font>
        <color theme="9" tint="0.5999633777886288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opprich, Johann || KommZB" id="{F7F1AA5D-449C-4C63-B2EF-FE4781AB5C62}" userId="S::hopprich@kommzb.de::a668e739-6514-4775-8ed0-5817281b16e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4" dT="2024-09-05T12:04:15.58" personId="{F7F1AA5D-449C-4C63-B2EF-FE4781AB5C62}" id="{F95CFE5F-C845-48AC-9692-2B0852239A48}">
    <text>104 Wochenendtage * 100 Jahre + Durchschnittlich 6 Wochenendtage, die auf Schaltjahre fallen = (104*100+6)/100</text>
  </threadedComment>
  <threadedComment ref="C15" dT="2024-09-05T12:05:11.62" personId="{F7F1AA5D-449C-4C63-B2EF-FE4781AB5C62}" id="{EDCB49F3-0AEB-4D01-B9FA-88DDABC7C720}">
    <text>Bezugszeitraum 31 Jahre (2000-2030)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6" dT="2024-09-05T12:04:15.58" personId="{F7F1AA5D-449C-4C63-B2EF-FE4781AB5C62}" id="{EA91F928-2401-4C38-AD93-DCDD65D01B0C}">
    <text>104 Wochenendtage * 100 Jahre + Durchschnittlich 6 Wochenendtage, die auf Schaltjahre fallen = (104*100+6)/100</text>
  </threadedComment>
  <threadedComment ref="C7" dT="2024-09-05T12:05:11.62" personId="{F7F1AA5D-449C-4C63-B2EF-FE4781AB5C62}" id="{72ACFE91-FEB9-4B37-AD01-D524A0C29FEA}">
    <text>Bezugszeitraum 31 Jahre (2000-2030)</text>
  </threadedComment>
  <threadedComment ref="G24" dT="2024-09-05T12:33:11.26" personId="{F7F1AA5D-449C-4C63-B2EF-FE4781AB5C62}" id="{9971605A-6D4E-414D-A6D7-F2A3756A69AC}">
    <text>FLS = 60 Min Face to Face</text>
  </threadedComment>
  <threadedComment ref="G37" dT="2024-09-05T12:34:23.04" personId="{F7F1AA5D-449C-4C63-B2EF-FE4781AB5C62}" id="{46A36DF5-A64A-4E03-B853-21E9492980E9}">
    <text>Konkrete Nachweise nötig, da Zusatzversorgungskassenbeiträge auch innerhalb eines Dienstes für MA unterschiedlich hoch ausfallen kann.</text>
  </threadedComment>
  <threadedComment ref="G40" dT="2024-09-05T12:23:46.21" personId="{F7F1AA5D-449C-4C63-B2EF-FE4781AB5C62}" id="{A2EEE88B-3F38-4414-A209-AAEADDA065B1}">
    <text>BG Bescheid notwendig, um genaue Kalkulation erstellen zu können</text>
  </threadedComment>
  <threadedComment ref="E48" dT="2024-11-21T14:01:18.38" personId="{F7F1AA5D-449C-4C63-B2EF-FE4781AB5C62}" id="{8953E75B-9FFB-4F3C-A2F7-CA7A98E07184}">
    <text xml:space="preserve">Ab 1. Januar 2025 wird ein neuer Gefahrtarif gelten. Derzeit gilt noch der 5. Gefahrtarif der BGW – ab dem 1. Januar 2025 wird er jedoch durch den neuen 6. Gefahrtarif abgelöst. Ende Oktober 2024 erhalten BGW-Mitgliedsunternehmen sowie persönlich Versicherte deshalb einen Veranlagungsbescheid, der sie über ihre Gefahrklasse für den Geltungszeitraum des 6. Gefahrtarifs (bis 31.12.2030) informiert.  </text>
    <extLst>
      <x:ext xmlns:xltc2="http://schemas.microsoft.com/office/spreadsheetml/2020/threadedcomments2" uri="{F7C98A9C-CBB3-438F-8F68-D28B6AF4A901}">
        <xltc2:checksum>36574181</xltc2:checksum>
        <xltc2:hyperlink startIndex="273" length="20" url="https://www.bgw-online.de/bgw-online-de/service/beitrag-leistung/bgw-beitrag/gefahrtarif/veranlagungsbescheid-105828"/>
      </x:ext>
    </extLs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7F39A-D232-4C1B-8F42-4CD68F647B69}">
  <sheetPr>
    <tabColor rgb="FF92D050"/>
    <pageSetUpPr fitToPage="1"/>
  </sheetPr>
  <dimension ref="A1:AB84"/>
  <sheetViews>
    <sheetView tabSelected="1" zoomScaleNormal="100" workbookViewId="0">
      <selection activeCell="B1" sqref="B1"/>
    </sheetView>
  </sheetViews>
  <sheetFormatPr baseColWidth="10" defaultColWidth="11.42578125" defaultRowHeight="12.75" x14ac:dyDescent="0.25"/>
  <cols>
    <col min="1" max="1" width="3" style="119" bestFit="1" customWidth="1"/>
    <col min="2" max="2" width="53.28515625" style="118" customWidth="1"/>
    <col min="3" max="3" width="8.28515625" style="119" customWidth="1"/>
    <col min="4" max="4" width="14.28515625" style="117" customWidth="1"/>
    <col min="5" max="5" width="16" style="117" customWidth="1"/>
    <col min="6" max="6" width="13.42578125" style="117" customWidth="1"/>
    <col min="7" max="7" width="10.5703125" style="117" customWidth="1"/>
    <col min="8" max="9" width="2.140625" style="119" customWidth="1"/>
    <col min="10" max="10" width="16" style="117" customWidth="1"/>
    <col min="11" max="11" width="14.7109375" style="117" customWidth="1"/>
    <col min="12" max="12" width="12.7109375" style="117" bestFit="1" customWidth="1"/>
    <col min="13" max="14" width="2.140625" style="119" customWidth="1"/>
    <col min="15" max="15" width="16" style="117" customWidth="1"/>
    <col min="16" max="16" width="12.42578125" style="117" bestFit="1" customWidth="1"/>
    <col min="17" max="17" width="12" style="117" customWidth="1"/>
    <col min="18" max="18" width="6.28515625" style="119" customWidth="1"/>
    <col min="19" max="19" width="16" style="117" customWidth="1"/>
    <col min="20" max="20" width="12.42578125" style="117" bestFit="1" customWidth="1"/>
    <col min="21" max="21" width="12" style="117" customWidth="1"/>
    <col min="22" max="22" width="13.140625" style="119" customWidth="1"/>
    <col min="23" max="16384" width="11.42578125" style="119"/>
  </cols>
  <sheetData>
    <row r="1" spans="1:28" ht="11.25" customHeight="1" thickBot="1" x14ac:dyDescent="0.25">
      <c r="A1" s="212">
        <v>1</v>
      </c>
      <c r="B1" s="123" t="s">
        <v>236</v>
      </c>
      <c r="K1" s="120"/>
      <c r="L1" s="120"/>
      <c r="M1" s="120"/>
      <c r="N1" s="120"/>
      <c r="O1" s="120"/>
      <c r="S1" s="120"/>
    </row>
    <row r="2" spans="1:28" s="120" customFormat="1" ht="18" customHeight="1" x14ac:dyDescent="0.2">
      <c r="A2" s="120">
        <v>2</v>
      </c>
      <c r="B2" s="121" t="s">
        <v>280</v>
      </c>
      <c r="C2" s="122"/>
      <c r="D2" s="122"/>
      <c r="E2" s="167"/>
      <c r="R2" s="119"/>
      <c r="V2" s="119"/>
      <c r="W2" s="119"/>
      <c r="X2" s="119"/>
      <c r="Y2" s="119"/>
      <c r="Z2" s="119"/>
      <c r="AA2" s="119"/>
      <c r="AB2" s="119"/>
    </row>
    <row r="3" spans="1:28" s="120" customFormat="1" x14ac:dyDescent="0.2">
      <c r="A3" s="120">
        <v>3</v>
      </c>
      <c r="B3" s="124" t="s">
        <v>205</v>
      </c>
      <c r="C3" s="125"/>
      <c r="D3" s="126"/>
      <c r="E3" s="168"/>
      <c r="G3" s="117"/>
      <c r="H3" s="117"/>
      <c r="I3" s="166"/>
      <c r="R3" s="119"/>
      <c r="V3" s="119"/>
      <c r="W3" s="119"/>
      <c r="X3" s="119"/>
      <c r="Y3" s="119"/>
      <c r="Z3" s="119"/>
      <c r="AA3" s="119"/>
      <c r="AB3" s="119"/>
    </row>
    <row r="4" spans="1:28" s="120" customFormat="1" x14ac:dyDescent="0.2">
      <c r="A4" s="212">
        <v>4</v>
      </c>
      <c r="B4" s="124" t="s">
        <v>253</v>
      </c>
      <c r="C4" s="125"/>
      <c r="D4" s="126"/>
      <c r="E4" s="168"/>
      <c r="G4" s="117"/>
      <c r="H4" s="117"/>
      <c r="I4" s="166"/>
      <c r="R4" s="119"/>
      <c r="V4" s="119"/>
      <c r="W4" s="119"/>
      <c r="X4" s="119"/>
      <c r="Y4" s="119"/>
      <c r="Z4" s="119"/>
      <c r="AA4" s="119"/>
      <c r="AB4" s="119"/>
    </row>
    <row r="5" spans="1:28" s="120" customFormat="1" x14ac:dyDescent="0.2">
      <c r="A5" s="120">
        <v>5</v>
      </c>
      <c r="B5" s="124" t="s">
        <v>206</v>
      </c>
      <c r="C5" s="125"/>
      <c r="D5" s="126"/>
      <c r="E5" s="168"/>
      <c r="R5" s="119"/>
      <c r="V5" s="119"/>
      <c r="W5" s="119"/>
      <c r="X5" s="119"/>
      <c r="Y5" s="119"/>
      <c r="Z5" s="119"/>
      <c r="AA5" s="119"/>
      <c r="AB5" s="119"/>
    </row>
    <row r="6" spans="1:28" s="120" customFormat="1" x14ac:dyDescent="0.2">
      <c r="A6" s="120">
        <v>6</v>
      </c>
      <c r="B6" s="127" t="s">
        <v>207</v>
      </c>
      <c r="C6" s="125"/>
      <c r="D6" s="126"/>
      <c r="E6" s="168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9"/>
      <c r="S6" s="117"/>
      <c r="T6" s="117"/>
      <c r="U6" s="117"/>
      <c r="V6" s="119"/>
      <c r="W6" s="119"/>
      <c r="X6" s="119"/>
      <c r="Y6" s="119"/>
      <c r="Z6" s="119"/>
      <c r="AA6" s="119"/>
      <c r="AB6" s="119"/>
    </row>
    <row r="7" spans="1:28" s="120" customFormat="1" ht="25.5" x14ac:dyDescent="0.2">
      <c r="A7" s="212">
        <v>7</v>
      </c>
      <c r="B7" s="127" t="s">
        <v>223</v>
      </c>
      <c r="C7" s="213" t="s">
        <v>254</v>
      </c>
      <c r="D7" s="202" t="s">
        <v>242</v>
      </c>
      <c r="E7" s="214" t="s">
        <v>255</v>
      </c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9"/>
      <c r="S7" s="117"/>
      <c r="T7" s="117"/>
      <c r="U7" s="117"/>
      <c r="V7" s="119"/>
      <c r="W7" s="119"/>
      <c r="X7" s="119"/>
      <c r="Y7" s="119"/>
      <c r="Z7" s="119"/>
      <c r="AA7" s="119"/>
      <c r="AB7" s="119"/>
    </row>
    <row r="8" spans="1:28" s="120" customFormat="1" ht="18.75" customHeight="1" thickBot="1" x14ac:dyDescent="0.25">
      <c r="A8" s="120">
        <v>8</v>
      </c>
      <c r="B8" s="169" t="s">
        <v>208</v>
      </c>
      <c r="C8" s="228" t="s">
        <v>279</v>
      </c>
      <c r="D8" s="229"/>
      <c r="E8" s="230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9"/>
      <c r="S8" s="117"/>
      <c r="T8" s="117"/>
      <c r="U8" s="117"/>
      <c r="V8" s="119"/>
      <c r="W8" s="119"/>
      <c r="X8" s="119"/>
      <c r="Y8" s="119"/>
      <c r="Z8" s="119"/>
      <c r="AA8" s="119"/>
      <c r="AB8" s="119"/>
    </row>
    <row r="9" spans="1:28" s="120" customFormat="1" x14ac:dyDescent="0.2">
      <c r="A9" s="120">
        <v>9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9"/>
      <c r="S9" s="117"/>
      <c r="T9" s="117"/>
      <c r="U9" s="117"/>
      <c r="V9" s="119"/>
      <c r="W9" s="119"/>
      <c r="X9" s="119"/>
      <c r="Y9" s="119"/>
      <c r="Z9" s="119"/>
      <c r="AA9" s="119"/>
      <c r="AB9" s="119"/>
    </row>
    <row r="10" spans="1:28" x14ac:dyDescent="0.25">
      <c r="A10" s="212">
        <v>10</v>
      </c>
      <c r="H10" s="117"/>
      <c r="I10" s="117"/>
      <c r="M10" s="117"/>
      <c r="N10" s="117"/>
    </row>
    <row r="11" spans="1:28" ht="13.5" thickBot="1" x14ac:dyDescent="0.25">
      <c r="A11" s="120">
        <v>11</v>
      </c>
      <c r="H11" s="117"/>
      <c r="I11" s="117"/>
      <c r="M11" s="117"/>
      <c r="N11" s="117"/>
    </row>
    <row r="12" spans="1:28" ht="39" thickBot="1" x14ac:dyDescent="0.25">
      <c r="A12" s="120">
        <v>12</v>
      </c>
      <c r="B12" s="193" t="s">
        <v>237</v>
      </c>
      <c r="C12" s="15" t="s">
        <v>22</v>
      </c>
      <c r="D12" s="15" t="s">
        <v>23</v>
      </c>
      <c r="E12" s="17" t="s">
        <v>25</v>
      </c>
      <c r="F12" s="170" t="s">
        <v>26</v>
      </c>
      <c r="G12" s="171" t="s">
        <v>226</v>
      </c>
      <c r="H12" s="172"/>
      <c r="I12" s="117"/>
      <c r="M12" s="117"/>
      <c r="N12" s="117"/>
    </row>
    <row r="13" spans="1:28" x14ac:dyDescent="0.2">
      <c r="A13" s="212">
        <v>13</v>
      </c>
      <c r="B13" s="19" t="s">
        <v>29</v>
      </c>
      <c r="C13" s="12">
        <v>365.25</v>
      </c>
      <c r="D13" s="20">
        <f>C13/7</f>
        <v>52.178571428571431</v>
      </c>
      <c r="E13" s="21"/>
      <c r="F13" s="22">
        <f>E13/5</f>
        <v>0</v>
      </c>
      <c r="G13" s="173">
        <f>D13*E13</f>
        <v>0</v>
      </c>
      <c r="H13" s="24"/>
      <c r="I13" s="117"/>
      <c r="M13" s="117"/>
      <c r="N13" s="117"/>
    </row>
    <row r="14" spans="1:28" x14ac:dyDescent="0.2">
      <c r="A14" s="120">
        <v>14</v>
      </c>
      <c r="B14" s="19" t="s">
        <v>31</v>
      </c>
      <c r="C14" s="12">
        <v>104.06</v>
      </c>
      <c r="D14" s="22"/>
      <c r="E14" s="22"/>
      <c r="F14" s="22"/>
      <c r="G14" s="22"/>
      <c r="H14" s="24"/>
    </row>
    <row r="15" spans="1:28" x14ac:dyDescent="0.2">
      <c r="A15" s="120">
        <v>15</v>
      </c>
      <c r="B15" s="19" t="s">
        <v>33</v>
      </c>
      <c r="C15" s="12">
        <v>9.6669999999999998</v>
      </c>
      <c r="D15" s="22"/>
      <c r="E15" s="22"/>
      <c r="F15" s="22"/>
      <c r="G15" s="22">
        <f>C15*$F$13</f>
        <v>0</v>
      </c>
      <c r="H15" s="24"/>
    </row>
    <row r="16" spans="1:28" x14ac:dyDescent="0.2">
      <c r="A16" s="212">
        <v>16</v>
      </c>
      <c r="B16" s="19" t="s">
        <v>35</v>
      </c>
      <c r="C16" s="12">
        <f>C13-C14-C15-C17</f>
        <v>251.523</v>
      </c>
      <c r="D16" s="22"/>
      <c r="E16" s="22"/>
      <c r="F16" s="22"/>
      <c r="G16" s="22"/>
      <c r="H16" s="24"/>
    </row>
    <row r="17" spans="1:21" x14ac:dyDescent="0.2">
      <c r="A17" s="120">
        <v>17</v>
      </c>
      <c r="B17" s="19" t="s">
        <v>37</v>
      </c>
      <c r="C17" s="25"/>
      <c r="D17" s="22"/>
      <c r="E17" s="22"/>
      <c r="F17" s="22">
        <f>$F$13</f>
        <v>0</v>
      </c>
      <c r="G17" s="22">
        <f t="shared" ref="G17:G20" si="0">C17*$F$13</f>
        <v>0</v>
      </c>
      <c r="H17" s="24"/>
    </row>
    <row r="18" spans="1:21" x14ac:dyDescent="0.2">
      <c r="A18" s="120">
        <v>18</v>
      </c>
      <c r="B18" s="26" t="s">
        <v>39</v>
      </c>
      <c r="C18" s="25"/>
      <c r="D18" s="22"/>
      <c r="E18" s="22"/>
      <c r="F18" s="22">
        <f t="shared" ref="F18:F20" si="1">$F$13</f>
        <v>0</v>
      </c>
      <c r="G18" s="22">
        <f t="shared" si="0"/>
        <v>0</v>
      </c>
      <c r="H18" s="24"/>
    </row>
    <row r="19" spans="1:21" x14ac:dyDescent="0.2">
      <c r="A19" s="212">
        <v>19</v>
      </c>
      <c r="B19" s="19" t="s">
        <v>41</v>
      </c>
      <c r="C19" s="25"/>
      <c r="D19" s="22"/>
      <c r="E19" s="22"/>
      <c r="F19" s="22">
        <f t="shared" si="1"/>
        <v>0</v>
      </c>
      <c r="G19" s="22">
        <f t="shared" si="0"/>
        <v>0</v>
      </c>
      <c r="H19" s="24"/>
    </row>
    <row r="20" spans="1:21" x14ac:dyDescent="0.2">
      <c r="A20" s="120">
        <v>20</v>
      </c>
      <c r="B20" s="26" t="s">
        <v>43</v>
      </c>
      <c r="C20" s="21"/>
      <c r="D20" s="22"/>
      <c r="E20" s="22"/>
      <c r="F20" s="22">
        <f t="shared" si="1"/>
        <v>0</v>
      </c>
      <c r="G20" s="22">
        <f t="shared" si="0"/>
        <v>0</v>
      </c>
      <c r="H20" s="24"/>
    </row>
    <row r="21" spans="1:21" x14ac:dyDescent="0.2">
      <c r="A21" s="120">
        <v>21</v>
      </c>
      <c r="B21" s="30" t="s">
        <v>46</v>
      </c>
      <c r="C21" s="174"/>
      <c r="D21" s="175"/>
      <c r="E21" s="175"/>
      <c r="F21" s="175"/>
      <c r="G21" s="185">
        <f>G13-G15-G17-G18-G19-G20</f>
        <v>0</v>
      </c>
      <c r="H21" s="177"/>
      <c r="J21" s="119"/>
    </row>
    <row r="22" spans="1:21" x14ac:dyDescent="0.25">
      <c r="A22" s="212">
        <v>22</v>
      </c>
      <c r="B22" s="178"/>
      <c r="C22" s="174"/>
      <c r="D22" s="175"/>
      <c r="E22" s="175"/>
      <c r="F22" s="175"/>
      <c r="G22" s="175"/>
      <c r="H22" s="215"/>
      <c r="J22" s="119"/>
      <c r="K22" s="119"/>
      <c r="L22" s="119"/>
    </row>
    <row r="23" spans="1:21" x14ac:dyDescent="0.2">
      <c r="A23" s="120">
        <v>23</v>
      </c>
      <c r="B23" s="178" t="s">
        <v>225</v>
      </c>
      <c r="C23" s="174"/>
      <c r="D23" s="175"/>
      <c r="E23" s="175"/>
      <c r="F23" s="175"/>
      <c r="G23" s="179"/>
      <c r="H23" s="177"/>
      <c r="J23" s="119"/>
      <c r="K23" s="119"/>
      <c r="L23" s="119"/>
    </row>
    <row r="24" spans="1:21" x14ac:dyDescent="0.2">
      <c r="A24" s="120">
        <v>24</v>
      </c>
      <c r="B24" s="178" t="s">
        <v>227</v>
      </c>
      <c r="C24" s="174"/>
      <c r="D24" s="175"/>
      <c r="E24" s="175"/>
      <c r="F24" s="175"/>
      <c r="G24" s="176">
        <f>G21*G23</f>
        <v>0</v>
      </c>
      <c r="H24" s="177"/>
      <c r="J24" s="119"/>
      <c r="K24" s="119"/>
      <c r="L24" s="119"/>
    </row>
    <row r="25" spans="1:21" x14ac:dyDescent="0.25">
      <c r="A25" s="212">
        <v>25</v>
      </c>
      <c r="B25" s="178" t="s">
        <v>231</v>
      </c>
      <c r="C25" s="174"/>
      <c r="D25" s="175"/>
      <c r="E25" s="175"/>
      <c r="F25" s="175"/>
      <c r="G25" s="176">
        <f>G24*60</f>
        <v>0</v>
      </c>
      <c r="H25" s="177"/>
      <c r="J25" s="119"/>
      <c r="K25" s="119"/>
      <c r="L25" s="119"/>
    </row>
    <row r="26" spans="1:21" x14ac:dyDescent="0.2">
      <c r="A26" s="120">
        <v>26</v>
      </c>
      <c r="B26" s="178" t="s">
        <v>228</v>
      </c>
      <c r="C26" s="203">
        <v>30</v>
      </c>
      <c r="D26" s="175"/>
      <c r="E26" s="175" t="s">
        <v>230</v>
      </c>
      <c r="F26" s="175"/>
      <c r="G26" s="180">
        <f>C26/60</f>
        <v>0.5</v>
      </c>
      <c r="H26" s="177"/>
      <c r="J26" s="119"/>
      <c r="K26" s="119"/>
      <c r="L26" s="119"/>
    </row>
    <row r="27" spans="1:21" ht="13.5" thickBot="1" x14ac:dyDescent="0.25">
      <c r="A27" s="120">
        <v>27</v>
      </c>
      <c r="B27" s="178" t="s">
        <v>229</v>
      </c>
      <c r="C27" s="174"/>
      <c r="D27" s="175"/>
      <c r="E27" s="175"/>
      <c r="F27" s="175"/>
      <c r="G27" s="176">
        <f>60+C26</f>
        <v>90</v>
      </c>
      <c r="H27" s="177"/>
      <c r="J27" s="119"/>
      <c r="K27" s="119"/>
      <c r="L27" s="119"/>
    </row>
    <row r="28" spans="1:21" ht="13.5" thickBot="1" x14ac:dyDescent="0.3">
      <c r="A28" s="212">
        <v>28</v>
      </c>
      <c r="B28" s="181" t="s">
        <v>276</v>
      </c>
      <c r="C28" s="182"/>
      <c r="D28" s="183"/>
      <c r="E28" s="183"/>
      <c r="F28" s="183"/>
      <c r="G28" s="190">
        <f>G25/G27</f>
        <v>0</v>
      </c>
      <c r="H28" s="184"/>
    </row>
    <row r="29" spans="1:21" x14ac:dyDescent="0.2">
      <c r="A29" s="120">
        <v>29</v>
      </c>
    </row>
    <row r="30" spans="1:21" ht="15.75" customHeight="1" thickBot="1" x14ac:dyDescent="0.25">
      <c r="A30" s="120">
        <v>30</v>
      </c>
    </row>
    <row r="31" spans="1:21" ht="15.75" customHeight="1" thickBot="1" x14ac:dyDescent="0.3">
      <c r="A31" s="212">
        <v>31</v>
      </c>
      <c r="D31" s="237" t="s">
        <v>277</v>
      </c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9"/>
    </row>
    <row r="32" spans="1:21" ht="15" customHeight="1" thickBot="1" x14ac:dyDescent="0.25">
      <c r="A32" s="120">
        <v>32</v>
      </c>
    </row>
    <row r="33" spans="1:21" s="131" customFormat="1" ht="15" customHeight="1" thickBot="1" x14ac:dyDescent="0.25">
      <c r="A33" s="120">
        <v>33</v>
      </c>
      <c r="B33" s="236" t="s">
        <v>258</v>
      </c>
      <c r="D33" s="231" t="s">
        <v>209</v>
      </c>
      <c r="E33" s="232"/>
      <c r="F33" s="233"/>
      <c r="J33" s="231" t="s">
        <v>210</v>
      </c>
      <c r="K33" s="232"/>
      <c r="L33" s="233"/>
      <c r="O33" s="231" t="s">
        <v>211</v>
      </c>
      <c r="P33" s="232"/>
      <c r="Q33" s="233"/>
      <c r="S33" s="231" t="s">
        <v>278</v>
      </c>
      <c r="T33" s="232"/>
      <c r="U33" s="233"/>
    </row>
    <row r="34" spans="1:21" ht="12.75" customHeight="1" x14ac:dyDescent="0.25">
      <c r="A34" s="212">
        <v>34</v>
      </c>
      <c r="B34" s="236"/>
      <c r="D34" s="132" t="s">
        <v>213</v>
      </c>
      <c r="E34" s="133" t="s">
        <v>214</v>
      </c>
      <c r="F34" s="132" t="s">
        <v>212</v>
      </c>
      <c r="G34" s="119"/>
      <c r="J34" s="132" t="s">
        <v>213</v>
      </c>
      <c r="K34" s="133" t="s">
        <v>214</v>
      </c>
      <c r="L34" s="132" t="s">
        <v>212</v>
      </c>
      <c r="O34" s="132" t="s">
        <v>213</v>
      </c>
      <c r="P34" s="133" t="s">
        <v>214</v>
      </c>
      <c r="Q34" s="132" t="s">
        <v>212</v>
      </c>
      <c r="S34" s="132" t="s">
        <v>213</v>
      </c>
      <c r="T34" s="133" t="s">
        <v>214</v>
      </c>
      <c r="U34" s="132" t="s">
        <v>212</v>
      </c>
    </row>
    <row r="35" spans="1:21" ht="15" customHeight="1" x14ac:dyDescent="0.2">
      <c r="A35" s="120">
        <v>35</v>
      </c>
      <c r="B35" s="161" t="s">
        <v>2</v>
      </c>
      <c r="D35" s="135"/>
      <c r="E35" s="191"/>
      <c r="F35" s="211">
        <f>D35*E35</f>
        <v>0</v>
      </c>
      <c r="G35" s="119"/>
      <c r="J35" s="135"/>
      <c r="K35" s="191"/>
      <c r="L35" s="134">
        <f>J35*K35</f>
        <v>0</v>
      </c>
      <c r="O35" s="135"/>
      <c r="P35" s="191"/>
      <c r="Q35" s="134">
        <f>O35*P35</f>
        <v>0</v>
      </c>
      <c r="S35" s="135"/>
      <c r="T35" s="191"/>
      <c r="U35" s="134">
        <f>S35*T35</f>
        <v>0</v>
      </c>
    </row>
    <row r="36" spans="1:21" ht="15" customHeight="1" x14ac:dyDescent="0.2">
      <c r="A36" s="120">
        <v>36</v>
      </c>
      <c r="B36" s="161" t="s">
        <v>0</v>
      </c>
      <c r="D36" s="135"/>
      <c r="E36" s="191"/>
      <c r="F36" s="134">
        <f t="shared" ref="F36:F43" si="2">D36*E36</f>
        <v>0</v>
      </c>
      <c r="G36" s="119"/>
      <c r="J36" s="135"/>
      <c r="K36" s="191"/>
      <c r="L36" s="134">
        <f t="shared" ref="L36:L43" si="3">J36*K36</f>
        <v>0</v>
      </c>
      <c r="O36" s="135"/>
      <c r="P36" s="191"/>
      <c r="Q36" s="134">
        <f t="shared" ref="Q36:Q43" si="4">O36*P36</f>
        <v>0</v>
      </c>
      <c r="S36" s="135"/>
      <c r="T36" s="191"/>
      <c r="U36" s="134">
        <f t="shared" ref="U36" si="5">S36*T36</f>
        <v>0</v>
      </c>
    </row>
    <row r="37" spans="1:21" ht="15" customHeight="1" x14ac:dyDescent="0.25">
      <c r="A37" s="212">
        <v>37</v>
      </c>
      <c r="B37" s="159"/>
      <c r="D37" s="205"/>
      <c r="E37" s="206"/>
      <c r="F37" s="207"/>
      <c r="G37" s="119"/>
      <c r="J37" s="205"/>
      <c r="K37" s="206"/>
      <c r="L37" s="207"/>
      <c r="O37" s="205"/>
      <c r="P37" s="206"/>
      <c r="Q37" s="134"/>
      <c r="S37" s="205"/>
      <c r="T37" s="206"/>
      <c r="U37" s="134"/>
    </row>
    <row r="38" spans="1:21" ht="15" customHeight="1" x14ac:dyDescent="0.25">
      <c r="A38" s="120">
        <v>38</v>
      </c>
      <c r="B38" s="158" t="s">
        <v>3</v>
      </c>
      <c r="D38" s="135"/>
      <c r="E38" s="191"/>
      <c r="F38" s="134">
        <f t="shared" si="2"/>
        <v>0</v>
      </c>
      <c r="G38" s="119"/>
      <c r="J38" s="135"/>
      <c r="K38" s="191"/>
      <c r="L38" s="134">
        <f t="shared" si="3"/>
        <v>0</v>
      </c>
      <c r="O38" s="135"/>
      <c r="P38" s="191"/>
      <c r="Q38" s="134">
        <f t="shared" si="4"/>
        <v>0</v>
      </c>
      <c r="S38" s="135"/>
      <c r="T38" s="191"/>
      <c r="U38" s="134">
        <f t="shared" ref="U38:U39" si="6">S38*T38</f>
        <v>0</v>
      </c>
    </row>
    <row r="39" spans="1:21" ht="15" customHeight="1" x14ac:dyDescent="0.25">
      <c r="A39" s="120">
        <v>39</v>
      </c>
      <c r="B39" s="158" t="s">
        <v>257</v>
      </c>
      <c r="D39" s="135"/>
      <c r="E39" s="191"/>
      <c r="F39" s="134">
        <f t="shared" si="2"/>
        <v>0</v>
      </c>
      <c r="G39" s="119"/>
      <c r="J39" s="135"/>
      <c r="K39" s="191"/>
      <c r="L39" s="134">
        <f t="shared" si="3"/>
        <v>0</v>
      </c>
      <c r="O39" s="135"/>
      <c r="P39" s="191"/>
      <c r="Q39" s="134">
        <f t="shared" si="4"/>
        <v>0</v>
      </c>
      <c r="S39" s="135"/>
      <c r="T39" s="191"/>
      <c r="U39" s="134">
        <f t="shared" si="6"/>
        <v>0</v>
      </c>
    </row>
    <row r="40" spans="1:21" ht="15" customHeight="1" x14ac:dyDescent="0.25">
      <c r="A40" s="212">
        <v>40</v>
      </c>
      <c r="B40" s="1"/>
      <c r="D40" s="205"/>
      <c r="E40" s="206"/>
      <c r="F40" s="207"/>
      <c r="G40" s="119"/>
      <c r="J40" s="205"/>
      <c r="K40" s="206"/>
      <c r="L40" s="207"/>
      <c r="O40" s="205"/>
      <c r="P40" s="206"/>
      <c r="Q40" s="134"/>
      <c r="S40" s="205"/>
      <c r="T40" s="206"/>
      <c r="U40" s="134"/>
    </row>
    <row r="41" spans="1:21" ht="15" customHeight="1" x14ac:dyDescent="0.25">
      <c r="A41" s="120">
        <v>41</v>
      </c>
      <c r="B41" s="158" t="s">
        <v>256</v>
      </c>
      <c r="D41" s="135"/>
      <c r="E41" s="191"/>
      <c r="F41" s="134">
        <f t="shared" ref="F41" si="7">D41*E41</f>
        <v>0</v>
      </c>
      <c r="G41" s="119"/>
      <c r="J41" s="135"/>
      <c r="K41" s="191"/>
      <c r="L41" s="134">
        <f t="shared" ref="L41" si="8">J41*K41</f>
        <v>0</v>
      </c>
      <c r="O41" s="135"/>
      <c r="P41" s="191"/>
      <c r="Q41" s="134">
        <f t="shared" si="4"/>
        <v>0</v>
      </c>
      <c r="S41" s="135"/>
      <c r="T41" s="191"/>
      <c r="U41" s="134">
        <f t="shared" ref="U41:U43" si="9">S41*T41</f>
        <v>0</v>
      </c>
    </row>
    <row r="42" spans="1:21" ht="15" customHeight="1" x14ac:dyDescent="0.25">
      <c r="A42" s="120">
        <v>42</v>
      </c>
      <c r="B42" s="158" t="s">
        <v>15</v>
      </c>
      <c r="D42" s="135"/>
      <c r="E42" s="191"/>
      <c r="F42" s="134">
        <f t="shared" si="2"/>
        <v>0</v>
      </c>
      <c r="G42" s="119"/>
      <c r="J42" s="135"/>
      <c r="K42" s="191"/>
      <c r="L42" s="134">
        <f t="shared" si="3"/>
        <v>0</v>
      </c>
      <c r="O42" s="135"/>
      <c r="P42" s="191"/>
      <c r="Q42" s="134">
        <f t="shared" si="4"/>
        <v>0</v>
      </c>
      <c r="S42" s="135"/>
      <c r="T42" s="191"/>
      <c r="U42" s="134">
        <f t="shared" si="9"/>
        <v>0</v>
      </c>
    </row>
    <row r="43" spans="1:21" ht="15" customHeight="1" thickBot="1" x14ac:dyDescent="0.3">
      <c r="A43" s="212">
        <v>43</v>
      </c>
      <c r="B43" s="158" t="s">
        <v>1</v>
      </c>
      <c r="D43" s="135"/>
      <c r="E43" s="191"/>
      <c r="F43" s="134">
        <f t="shared" si="2"/>
        <v>0</v>
      </c>
      <c r="J43" s="135"/>
      <c r="K43" s="191"/>
      <c r="L43" s="134">
        <f t="shared" si="3"/>
        <v>0</v>
      </c>
      <c r="O43" s="135"/>
      <c r="P43" s="191"/>
      <c r="Q43" s="134">
        <f t="shared" si="4"/>
        <v>0</v>
      </c>
      <c r="R43" s="165"/>
      <c r="S43" s="135"/>
      <c r="T43" s="191"/>
      <c r="U43" s="134">
        <f t="shared" si="9"/>
        <v>0</v>
      </c>
    </row>
    <row r="44" spans="1:21" ht="15" customHeight="1" thickBot="1" x14ac:dyDescent="0.25">
      <c r="A44" s="120">
        <v>44</v>
      </c>
      <c r="B44" s="160" t="s">
        <v>215</v>
      </c>
      <c r="D44" s="138">
        <f>SUM(D35:D43)</f>
        <v>0</v>
      </c>
      <c r="E44" s="137" t="e">
        <f>AVERAGE(E35:E43)</f>
        <v>#DIV/0!</v>
      </c>
      <c r="F44" s="137">
        <f>SUM(F35:F43)</f>
        <v>0</v>
      </c>
      <c r="G44" s="139"/>
      <c r="J44" s="138">
        <f>SUM(J35:J43)</f>
        <v>0</v>
      </c>
      <c r="K44" s="137" t="e">
        <f>AVERAGE(K35:K43)</f>
        <v>#DIV/0!</v>
      </c>
      <c r="L44" s="137">
        <f>SUM(L35:L43)</f>
        <v>0</v>
      </c>
      <c r="O44" s="138">
        <f>SUM(O35:O43)</f>
        <v>0</v>
      </c>
      <c r="P44" s="137" t="e">
        <f>AVERAGE(P35:P43)</f>
        <v>#DIV/0!</v>
      </c>
      <c r="Q44" s="137">
        <f>SUM(Q35:Q43)</f>
        <v>0</v>
      </c>
      <c r="S44" s="138">
        <f>SUM(S35:S43)</f>
        <v>0</v>
      </c>
      <c r="T44" s="137" t="e">
        <f>AVERAGE(T35:T43)</f>
        <v>#DIV/0!</v>
      </c>
      <c r="U44" s="137">
        <f>SUM(U35:U43)</f>
        <v>0</v>
      </c>
    </row>
    <row r="45" spans="1:21" ht="15" customHeight="1" thickBot="1" x14ac:dyDescent="0.25">
      <c r="A45" s="120">
        <v>45</v>
      </c>
      <c r="D45" s="140"/>
      <c r="O45" s="140"/>
      <c r="S45" s="140"/>
    </row>
    <row r="46" spans="1:21" ht="15" customHeight="1" thickBot="1" x14ac:dyDescent="0.3">
      <c r="A46" s="212">
        <v>46</v>
      </c>
      <c r="D46" s="231" t="s">
        <v>209</v>
      </c>
      <c r="E46" s="232"/>
      <c r="F46" s="233"/>
      <c r="J46" s="231" t="s">
        <v>210</v>
      </c>
      <c r="K46" s="232"/>
      <c r="L46" s="233"/>
      <c r="O46" s="231" t="s">
        <v>211</v>
      </c>
      <c r="P46" s="232"/>
      <c r="Q46" s="233"/>
      <c r="S46" s="231" t="s">
        <v>278</v>
      </c>
      <c r="T46" s="232"/>
      <c r="U46" s="233"/>
    </row>
    <row r="47" spans="1:21" ht="45.75" customHeight="1" x14ac:dyDescent="0.2">
      <c r="A47" s="120">
        <v>47</v>
      </c>
      <c r="B47" s="162" t="s">
        <v>216</v>
      </c>
      <c r="C47" s="208"/>
      <c r="D47" s="209" t="s">
        <v>224</v>
      </c>
      <c r="E47" s="210"/>
      <c r="F47" s="210" t="s">
        <v>235</v>
      </c>
      <c r="G47" s="142"/>
      <c r="H47" s="131"/>
      <c r="I47" s="131"/>
      <c r="J47" s="141" t="s">
        <v>224</v>
      </c>
      <c r="K47" s="159"/>
      <c r="L47" s="159" t="s">
        <v>235</v>
      </c>
      <c r="O47" s="141" t="s">
        <v>224</v>
      </c>
      <c r="P47" s="141"/>
      <c r="Q47" s="159" t="s">
        <v>235</v>
      </c>
      <c r="S47" s="141" t="s">
        <v>224</v>
      </c>
      <c r="T47" s="141"/>
      <c r="U47" s="159" t="s">
        <v>235</v>
      </c>
    </row>
    <row r="48" spans="1:21" ht="15" customHeight="1" x14ac:dyDescent="0.25">
      <c r="A48" s="120">
        <v>48</v>
      </c>
      <c r="B48" s="2" t="s">
        <v>12</v>
      </c>
      <c r="D48" s="192">
        <v>0</v>
      </c>
      <c r="E48" s="159"/>
      <c r="F48" s="163"/>
      <c r="J48" s="192">
        <v>0</v>
      </c>
      <c r="K48" s="159"/>
      <c r="L48" s="163"/>
      <c r="O48" s="192">
        <v>0</v>
      </c>
      <c r="P48" s="159"/>
      <c r="Q48" s="163"/>
      <c r="S48" s="192">
        <v>0</v>
      </c>
      <c r="T48" s="159"/>
      <c r="U48" s="163"/>
    </row>
    <row r="49" spans="1:21" ht="15" customHeight="1" x14ac:dyDescent="0.25">
      <c r="A49" s="212">
        <v>49</v>
      </c>
      <c r="B49" s="2" t="s">
        <v>4</v>
      </c>
      <c r="D49" s="192">
        <v>0</v>
      </c>
      <c r="E49" s="159"/>
      <c r="F49" s="163"/>
      <c r="J49" s="192">
        <v>0</v>
      </c>
      <c r="K49" s="159"/>
      <c r="L49" s="163"/>
      <c r="O49" s="192">
        <v>0</v>
      </c>
      <c r="P49" s="159"/>
      <c r="Q49" s="163"/>
      <c r="S49" s="192">
        <v>0</v>
      </c>
      <c r="T49" s="159"/>
      <c r="U49" s="163"/>
    </row>
    <row r="50" spans="1:21" ht="15" customHeight="1" x14ac:dyDescent="0.25">
      <c r="A50" s="120">
        <v>50</v>
      </c>
      <c r="B50" s="2" t="s">
        <v>13</v>
      </c>
      <c r="D50" s="192">
        <v>0</v>
      </c>
      <c r="E50" s="159"/>
      <c r="F50" s="163"/>
      <c r="J50" s="192">
        <v>0</v>
      </c>
      <c r="K50" s="159"/>
      <c r="L50" s="163"/>
      <c r="O50" s="192">
        <v>0</v>
      </c>
      <c r="P50" s="159"/>
      <c r="Q50" s="163"/>
      <c r="S50" s="192">
        <v>0</v>
      </c>
      <c r="T50" s="159"/>
      <c r="U50" s="163"/>
    </row>
    <row r="51" spans="1:21" ht="15" customHeight="1" x14ac:dyDescent="0.25">
      <c r="A51" s="120">
        <v>51</v>
      </c>
      <c r="B51" s="2" t="s">
        <v>5</v>
      </c>
      <c r="D51" s="192">
        <v>0</v>
      </c>
      <c r="E51" s="159"/>
      <c r="F51" s="163"/>
      <c r="J51" s="192">
        <v>0</v>
      </c>
      <c r="K51" s="159"/>
      <c r="L51" s="163"/>
      <c r="O51" s="192">
        <v>0</v>
      </c>
      <c r="P51" s="159"/>
      <c r="Q51" s="163"/>
      <c r="S51" s="192">
        <v>0</v>
      </c>
      <c r="T51" s="159"/>
      <c r="U51" s="163"/>
    </row>
    <row r="52" spans="1:21" ht="15" customHeight="1" x14ac:dyDescent="0.25">
      <c r="A52" s="212">
        <v>52</v>
      </c>
      <c r="B52" s="2" t="s">
        <v>6</v>
      </c>
      <c r="D52" s="192">
        <v>0</v>
      </c>
      <c r="E52" s="159"/>
      <c r="F52" s="163"/>
      <c r="J52" s="192">
        <v>0</v>
      </c>
      <c r="K52" s="159"/>
      <c r="L52" s="163"/>
      <c r="O52" s="192">
        <v>0</v>
      </c>
      <c r="P52" s="159"/>
      <c r="Q52" s="163"/>
      <c r="S52" s="192">
        <v>0</v>
      </c>
      <c r="T52" s="159"/>
      <c r="U52" s="163"/>
    </row>
    <row r="53" spans="1:21" ht="15" customHeight="1" x14ac:dyDescent="0.25">
      <c r="A53" s="120">
        <v>53</v>
      </c>
      <c r="B53" s="2" t="s">
        <v>7</v>
      </c>
      <c r="D53" s="192">
        <v>0</v>
      </c>
      <c r="E53" s="159"/>
      <c r="F53" s="163"/>
      <c r="J53" s="192">
        <v>0</v>
      </c>
      <c r="K53" s="159"/>
      <c r="L53" s="163"/>
      <c r="O53" s="192">
        <v>0</v>
      </c>
      <c r="P53" s="159"/>
      <c r="Q53" s="163"/>
      <c r="S53" s="192">
        <v>0</v>
      </c>
      <c r="T53" s="159"/>
      <c r="U53" s="163"/>
    </row>
    <row r="54" spans="1:21" ht="15" customHeight="1" x14ac:dyDescent="0.25">
      <c r="A54" s="120">
        <v>54</v>
      </c>
      <c r="B54" s="2" t="s">
        <v>8</v>
      </c>
      <c r="D54" s="192">
        <v>0</v>
      </c>
      <c r="E54" s="159"/>
      <c r="F54" s="163"/>
      <c r="J54" s="192">
        <v>0</v>
      </c>
      <c r="K54" s="159"/>
      <c r="L54" s="163"/>
      <c r="O54" s="192">
        <v>0</v>
      </c>
      <c r="P54" s="159"/>
      <c r="Q54" s="163"/>
      <c r="S54" s="192">
        <v>0</v>
      </c>
      <c r="T54" s="159"/>
      <c r="U54" s="163"/>
    </row>
    <row r="55" spans="1:21" ht="15" customHeight="1" x14ac:dyDescent="0.25">
      <c r="A55" s="212">
        <v>55</v>
      </c>
      <c r="B55" s="2" t="s">
        <v>9</v>
      </c>
      <c r="D55" s="192">
        <v>0</v>
      </c>
      <c r="E55" s="159"/>
      <c r="F55" s="163"/>
      <c r="J55" s="192">
        <v>0</v>
      </c>
      <c r="K55" s="159"/>
      <c r="L55" s="163"/>
      <c r="O55" s="192">
        <v>0</v>
      </c>
      <c r="P55" s="159"/>
      <c r="Q55" s="163"/>
      <c r="S55" s="192">
        <v>0</v>
      </c>
      <c r="T55" s="159"/>
      <c r="U55" s="163"/>
    </row>
    <row r="56" spans="1:21" ht="15" customHeight="1" x14ac:dyDescent="0.25">
      <c r="A56" s="120">
        <v>56</v>
      </c>
      <c r="B56" s="2" t="s">
        <v>10</v>
      </c>
      <c r="D56" s="192">
        <v>0</v>
      </c>
      <c r="E56" s="159"/>
      <c r="F56" s="164"/>
      <c r="G56" s="128"/>
      <c r="H56" s="129"/>
      <c r="I56" s="129"/>
      <c r="J56" s="192">
        <v>0</v>
      </c>
      <c r="K56" s="159"/>
      <c r="L56" s="163"/>
      <c r="O56" s="192">
        <v>0</v>
      </c>
      <c r="P56" s="159"/>
      <c r="Q56" s="164"/>
      <c r="S56" s="192">
        <v>0</v>
      </c>
      <c r="T56" s="159"/>
      <c r="U56" s="164"/>
    </row>
    <row r="57" spans="1:21" ht="15" customHeight="1" x14ac:dyDescent="0.25">
      <c r="A57" s="120">
        <v>57</v>
      </c>
      <c r="B57" s="2" t="s">
        <v>11</v>
      </c>
      <c r="D57" s="192">
        <v>0</v>
      </c>
      <c r="E57" s="159"/>
      <c r="F57" s="164"/>
      <c r="G57" s="128"/>
      <c r="H57" s="129"/>
      <c r="I57" s="129"/>
      <c r="J57" s="192">
        <v>0</v>
      </c>
      <c r="K57" s="159"/>
      <c r="L57" s="163"/>
      <c r="O57" s="192">
        <v>0</v>
      </c>
      <c r="P57" s="159"/>
      <c r="Q57" s="164"/>
      <c r="S57" s="192">
        <v>0</v>
      </c>
      <c r="T57" s="159"/>
      <c r="U57" s="164"/>
    </row>
    <row r="58" spans="1:21" ht="15" customHeight="1" x14ac:dyDescent="0.25">
      <c r="A58" s="212">
        <v>58</v>
      </c>
      <c r="B58" s="2" t="s">
        <v>260</v>
      </c>
      <c r="D58" s="192">
        <v>0</v>
      </c>
      <c r="E58" s="159"/>
      <c r="F58" s="164"/>
      <c r="G58" s="128"/>
      <c r="H58" s="129"/>
      <c r="I58" s="129"/>
      <c r="J58" s="192">
        <v>0</v>
      </c>
      <c r="K58" s="159"/>
      <c r="L58" s="163"/>
      <c r="O58" s="192">
        <v>0</v>
      </c>
      <c r="P58" s="159"/>
      <c r="Q58" s="164"/>
      <c r="S58" s="192">
        <v>0</v>
      </c>
      <c r="T58" s="159"/>
      <c r="U58" s="164"/>
    </row>
    <row r="59" spans="1:21" ht="15" customHeight="1" x14ac:dyDescent="0.25">
      <c r="A59" s="120">
        <v>59</v>
      </c>
      <c r="B59" s="2" t="s">
        <v>259</v>
      </c>
      <c r="D59" s="192">
        <v>0</v>
      </c>
      <c r="E59" s="159"/>
      <c r="F59" s="164"/>
      <c r="G59" s="128"/>
      <c r="H59" s="129"/>
      <c r="I59" s="129"/>
      <c r="J59" s="192">
        <v>0</v>
      </c>
      <c r="K59" s="159"/>
      <c r="L59" s="163"/>
      <c r="O59" s="192">
        <v>0</v>
      </c>
      <c r="P59" s="159"/>
      <c r="Q59" s="164"/>
      <c r="S59" s="192">
        <v>0</v>
      </c>
      <c r="T59" s="159"/>
      <c r="U59" s="164"/>
    </row>
    <row r="60" spans="1:21" ht="15" customHeight="1" x14ac:dyDescent="0.25">
      <c r="A60" s="120">
        <v>60</v>
      </c>
      <c r="B60" s="2" t="s">
        <v>14</v>
      </c>
      <c r="D60" s="192">
        <v>0</v>
      </c>
      <c r="E60" s="159"/>
      <c r="F60" s="164"/>
      <c r="G60" s="128"/>
      <c r="H60" s="129"/>
      <c r="I60" s="129"/>
      <c r="J60" s="192">
        <v>0</v>
      </c>
      <c r="K60" s="159"/>
      <c r="L60" s="163"/>
      <c r="O60" s="192">
        <v>0</v>
      </c>
      <c r="P60" s="159"/>
      <c r="Q60" s="164"/>
      <c r="S60" s="192">
        <v>0</v>
      </c>
      <c r="T60" s="159"/>
      <c r="U60" s="164"/>
    </row>
    <row r="61" spans="1:21" ht="15" customHeight="1" x14ac:dyDescent="0.25">
      <c r="A61" s="212">
        <v>61</v>
      </c>
      <c r="B61" s="2" t="s">
        <v>14</v>
      </c>
      <c r="D61" s="192">
        <v>0</v>
      </c>
      <c r="E61" s="159"/>
      <c r="F61" s="164"/>
      <c r="G61" s="128"/>
      <c r="H61" s="129"/>
      <c r="I61" s="129"/>
      <c r="J61" s="192">
        <v>0</v>
      </c>
      <c r="K61" s="159"/>
      <c r="L61" s="163"/>
      <c r="O61" s="192">
        <v>0</v>
      </c>
      <c r="P61" s="159"/>
      <c r="Q61" s="164"/>
      <c r="S61" s="192">
        <v>0</v>
      </c>
      <c r="T61" s="159"/>
      <c r="U61" s="164"/>
    </row>
    <row r="62" spans="1:21" ht="15" customHeight="1" x14ac:dyDescent="0.25">
      <c r="A62" s="120">
        <v>62</v>
      </c>
      <c r="B62" s="2" t="s">
        <v>14</v>
      </c>
      <c r="D62" s="192">
        <v>0</v>
      </c>
      <c r="E62" s="159"/>
      <c r="F62" s="164"/>
      <c r="G62" s="128"/>
      <c r="H62" s="129"/>
      <c r="I62" s="129"/>
      <c r="J62" s="192">
        <v>0</v>
      </c>
      <c r="K62" s="159"/>
      <c r="L62" s="163"/>
      <c r="O62" s="192">
        <v>0</v>
      </c>
      <c r="P62" s="159"/>
      <c r="Q62" s="164"/>
      <c r="S62" s="192">
        <v>0</v>
      </c>
      <c r="T62" s="159"/>
      <c r="U62" s="164"/>
    </row>
    <row r="63" spans="1:21" ht="15" customHeight="1" x14ac:dyDescent="0.25">
      <c r="A63" s="120">
        <v>63</v>
      </c>
      <c r="B63" s="2" t="s">
        <v>14</v>
      </c>
      <c r="D63" s="192">
        <v>0</v>
      </c>
      <c r="E63" s="159"/>
      <c r="F63" s="164"/>
      <c r="G63" s="128"/>
      <c r="H63" s="129"/>
      <c r="I63" s="129"/>
      <c r="J63" s="192">
        <v>0</v>
      </c>
      <c r="K63" s="159"/>
      <c r="L63" s="163"/>
      <c r="O63" s="192">
        <v>0</v>
      </c>
      <c r="P63" s="159"/>
      <c r="Q63" s="164"/>
      <c r="S63" s="192">
        <v>0</v>
      </c>
      <c r="T63" s="159"/>
      <c r="U63" s="164"/>
    </row>
    <row r="64" spans="1:21" ht="15" customHeight="1" x14ac:dyDescent="0.25">
      <c r="A64" s="212">
        <v>64</v>
      </c>
      <c r="B64" s="2" t="s">
        <v>14</v>
      </c>
      <c r="D64" s="192">
        <v>0</v>
      </c>
      <c r="E64" s="159"/>
      <c r="F64" s="164"/>
      <c r="G64" s="128"/>
      <c r="H64" s="129"/>
      <c r="I64" s="129"/>
      <c r="J64" s="192">
        <v>0</v>
      </c>
      <c r="K64" s="159"/>
      <c r="L64" s="163"/>
      <c r="O64" s="192">
        <v>0</v>
      </c>
      <c r="P64" s="159"/>
      <c r="Q64" s="164"/>
      <c r="S64" s="192">
        <v>0</v>
      </c>
      <c r="T64" s="159"/>
      <c r="U64" s="164"/>
    </row>
    <row r="65" spans="1:21" ht="15" customHeight="1" x14ac:dyDescent="0.25">
      <c r="A65" s="120">
        <v>65</v>
      </c>
      <c r="B65" s="2" t="s">
        <v>14</v>
      </c>
      <c r="D65" s="192">
        <v>0</v>
      </c>
      <c r="E65" s="159"/>
      <c r="F65" s="164"/>
      <c r="G65" s="128"/>
      <c r="H65" s="129"/>
      <c r="I65" s="129"/>
      <c r="J65" s="192">
        <v>0</v>
      </c>
      <c r="K65" s="159"/>
      <c r="L65" s="163"/>
      <c r="O65" s="192">
        <v>0</v>
      </c>
      <c r="P65" s="159"/>
      <c r="Q65" s="164"/>
      <c r="S65" s="192">
        <v>0</v>
      </c>
      <c r="T65" s="159"/>
      <c r="U65" s="164"/>
    </row>
    <row r="66" spans="1:21" ht="15" customHeight="1" x14ac:dyDescent="0.25">
      <c r="A66" s="120">
        <v>66</v>
      </c>
      <c r="B66" s="2" t="s">
        <v>14</v>
      </c>
      <c r="D66" s="192">
        <v>0</v>
      </c>
      <c r="E66" s="159"/>
      <c r="F66" s="164"/>
      <c r="G66" s="128"/>
      <c r="H66" s="129"/>
      <c r="I66" s="129"/>
      <c r="J66" s="192">
        <v>0</v>
      </c>
      <c r="K66" s="159"/>
      <c r="L66" s="163"/>
      <c r="O66" s="192">
        <v>0</v>
      </c>
      <c r="P66" s="159"/>
      <c r="Q66" s="164"/>
      <c r="S66" s="192">
        <v>0</v>
      </c>
      <c r="T66" s="159"/>
      <c r="U66" s="164"/>
    </row>
    <row r="67" spans="1:21" ht="15" customHeight="1" x14ac:dyDescent="0.25">
      <c r="A67" s="212">
        <v>67</v>
      </c>
      <c r="B67" s="2" t="s">
        <v>14</v>
      </c>
      <c r="D67" s="192">
        <v>0</v>
      </c>
      <c r="E67" s="159"/>
      <c r="F67" s="164"/>
      <c r="G67" s="128"/>
      <c r="H67" s="129"/>
      <c r="I67" s="129"/>
      <c r="J67" s="192">
        <v>0</v>
      </c>
      <c r="K67" s="159"/>
      <c r="L67" s="163"/>
      <c r="O67" s="192">
        <v>0</v>
      </c>
      <c r="P67" s="159"/>
      <c r="Q67" s="164"/>
      <c r="S67" s="192">
        <v>0</v>
      </c>
      <c r="T67" s="159"/>
      <c r="U67" s="164"/>
    </row>
    <row r="68" spans="1:21" ht="15" customHeight="1" thickBot="1" x14ac:dyDescent="0.3">
      <c r="A68" s="120">
        <v>68</v>
      </c>
      <c r="B68" s="2" t="s">
        <v>14</v>
      </c>
      <c r="C68" s="117"/>
      <c r="D68" s="192">
        <v>0</v>
      </c>
      <c r="E68" s="159"/>
      <c r="F68" s="164"/>
      <c r="G68" s="128"/>
      <c r="H68" s="129"/>
      <c r="I68" s="129"/>
      <c r="J68" s="192">
        <v>0</v>
      </c>
      <c r="K68" s="159"/>
      <c r="L68" s="163"/>
      <c r="O68" s="192">
        <v>0</v>
      </c>
      <c r="P68" s="159"/>
      <c r="Q68" s="164"/>
      <c r="S68" s="192">
        <v>0</v>
      </c>
      <c r="T68" s="159"/>
      <c r="U68" s="164"/>
    </row>
    <row r="69" spans="1:21" s="143" customFormat="1" ht="16.5" customHeight="1" thickBot="1" x14ac:dyDescent="0.25">
      <c r="A69" s="120">
        <v>69</v>
      </c>
      <c r="B69" s="136" t="s">
        <v>217</v>
      </c>
      <c r="C69" s="117"/>
      <c r="D69" s="151">
        <f>SUM(D48:D68)</f>
        <v>0</v>
      </c>
      <c r="E69" s="119"/>
      <c r="F69" s="119"/>
      <c r="G69" s="117"/>
      <c r="H69" s="119"/>
      <c r="I69" s="119"/>
      <c r="J69" s="151">
        <f>SUM(J48:J68)</f>
        <v>0</v>
      </c>
      <c r="K69" s="119"/>
      <c r="L69" s="119"/>
      <c r="O69" s="151">
        <f>SUM(O48:O68)</f>
        <v>0</v>
      </c>
      <c r="P69" s="119"/>
      <c r="Q69" s="119"/>
      <c r="S69" s="151">
        <f>SUM(S48:S68)</f>
        <v>0</v>
      </c>
      <c r="T69" s="119"/>
      <c r="U69" s="119"/>
    </row>
    <row r="70" spans="1:21" s="143" customFormat="1" ht="16.5" customHeight="1" thickBot="1" x14ac:dyDescent="0.3">
      <c r="A70" s="212">
        <v>70</v>
      </c>
      <c r="B70" s="144"/>
      <c r="C70" s="117"/>
      <c r="D70" s="194"/>
      <c r="E70" s="146"/>
      <c r="F70" s="117"/>
      <c r="G70" s="117"/>
      <c r="H70" s="119"/>
      <c r="I70" s="119"/>
      <c r="O70" s="145"/>
      <c r="P70" s="146"/>
      <c r="Q70" s="117"/>
      <c r="S70" s="145"/>
      <c r="T70" s="146"/>
      <c r="U70" s="117"/>
    </row>
    <row r="71" spans="1:21" s="143" customFormat="1" ht="16.5" customHeight="1" thickBot="1" x14ac:dyDescent="0.25">
      <c r="A71" s="120">
        <v>71</v>
      </c>
      <c r="B71" s="144"/>
      <c r="C71" s="117"/>
      <c r="D71" s="231" t="s">
        <v>209</v>
      </c>
      <c r="E71" s="232"/>
      <c r="F71" s="233"/>
      <c r="G71" s="117"/>
      <c r="H71" s="119"/>
      <c r="I71" s="119"/>
      <c r="J71" s="231" t="s">
        <v>210</v>
      </c>
      <c r="K71" s="232"/>
      <c r="L71" s="233"/>
      <c r="O71" s="231" t="s">
        <v>211</v>
      </c>
      <c r="P71" s="232"/>
      <c r="Q71" s="233"/>
      <c r="S71" s="231" t="s">
        <v>278</v>
      </c>
      <c r="T71" s="232"/>
      <c r="U71" s="233"/>
    </row>
    <row r="72" spans="1:21" ht="14.25" customHeight="1" thickBot="1" x14ac:dyDescent="0.25">
      <c r="A72" s="120">
        <v>72</v>
      </c>
      <c r="B72" s="147" t="s">
        <v>233</v>
      </c>
      <c r="C72" s="117"/>
      <c r="D72" s="234" t="s">
        <v>234</v>
      </c>
      <c r="E72" s="235"/>
      <c r="J72" s="234" t="s">
        <v>234</v>
      </c>
      <c r="K72" s="235"/>
      <c r="O72" s="234" t="s">
        <v>234</v>
      </c>
      <c r="P72" s="235"/>
      <c r="S72" s="234" t="s">
        <v>234</v>
      </c>
      <c r="T72" s="235"/>
    </row>
    <row r="73" spans="1:21" ht="15" customHeight="1" x14ac:dyDescent="0.25">
      <c r="A73" s="212">
        <v>73</v>
      </c>
      <c r="B73" s="148" t="s">
        <v>218</v>
      </c>
      <c r="C73" s="117"/>
      <c r="D73" s="226">
        <v>0</v>
      </c>
      <c r="J73" s="226">
        <v>0</v>
      </c>
      <c r="O73" s="226">
        <v>0</v>
      </c>
      <c r="S73" s="226">
        <v>0</v>
      </c>
    </row>
    <row r="74" spans="1:21" ht="15" customHeight="1" x14ac:dyDescent="0.2">
      <c r="A74" s="120">
        <v>74</v>
      </c>
      <c r="B74" s="130" t="s">
        <v>232</v>
      </c>
      <c r="C74" s="117"/>
      <c r="D74" s="226">
        <v>0</v>
      </c>
      <c r="J74" s="226">
        <v>0</v>
      </c>
      <c r="O74" s="226">
        <v>0</v>
      </c>
      <c r="S74" s="226">
        <v>0</v>
      </c>
    </row>
    <row r="75" spans="1:21" ht="15" customHeight="1" thickBot="1" x14ac:dyDescent="0.25">
      <c r="A75" s="120">
        <v>75</v>
      </c>
      <c r="B75" s="149" t="s">
        <v>219</v>
      </c>
      <c r="C75" s="117"/>
      <c r="D75" s="227">
        <v>0</v>
      </c>
      <c r="J75" s="227">
        <v>0</v>
      </c>
      <c r="O75" s="227">
        <v>0</v>
      </c>
      <c r="S75" s="227">
        <v>0</v>
      </c>
    </row>
    <row r="76" spans="1:21" ht="15" customHeight="1" thickBot="1" x14ac:dyDescent="0.3">
      <c r="A76" s="212">
        <v>76</v>
      </c>
      <c r="B76" s="149" t="s">
        <v>220</v>
      </c>
      <c r="C76" s="117"/>
      <c r="D76" s="189">
        <f>SUM(D73:D75)</f>
        <v>0</v>
      </c>
      <c r="J76" s="189">
        <f>SUM(J73:J75)</f>
        <v>0</v>
      </c>
      <c r="O76" s="189">
        <f>SUM(O73:O75)</f>
        <v>0</v>
      </c>
      <c r="S76" s="189">
        <f>SUM(S73:S75)</f>
        <v>0</v>
      </c>
    </row>
    <row r="77" spans="1:21" ht="15" customHeight="1" thickBot="1" x14ac:dyDescent="0.25">
      <c r="A77" s="120">
        <v>77</v>
      </c>
      <c r="B77" s="136" t="s">
        <v>221</v>
      </c>
      <c r="C77" s="117"/>
      <c r="D77" s="150">
        <f>F44+D69-D76</f>
        <v>0</v>
      </c>
      <c r="J77" s="150">
        <f>L44+J69-J76</f>
        <v>0</v>
      </c>
      <c r="O77" s="150">
        <f>Q44+O69-O76</f>
        <v>0</v>
      </c>
      <c r="S77" s="150">
        <f>U44+S69-S76</f>
        <v>0</v>
      </c>
    </row>
    <row r="78" spans="1:21" ht="15" customHeight="1" x14ac:dyDescent="0.2">
      <c r="A78" s="120">
        <v>78</v>
      </c>
      <c r="B78" s="144"/>
      <c r="C78" s="117"/>
      <c r="D78" s="145"/>
      <c r="E78" s="145"/>
      <c r="O78" s="145"/>
      <c r="P78" s="145"/>
      <c r="S78" s="145"/>
      <c r="T78" s="145"/>
    </row>
    <row r="79" spans="1:21" ht="15" customHeight="1" x14ac:dyDescent="0.25">
      <c r="A79" s="212">
        <v>79</v>
      </c>
      <c r="B79" s="144"/>
      <c r="D79" s="145"/>
      <c r="E79" s="145"/>
      <c r="O79" s="145"/>
      <c r="P79" s="145"/>
      <c r="S79" s="145"/>
      <c r="T79" s="145"/>
    </row>
    <row r="80" spans="1:21" ht="15" customHeight="1" x14ac:dyDescent="0.2">
      <c r="A80" s="120">
        <v>80</v>
      </c>
      <c r="B80" s="188" t="s">
        <v>282</v>
      </c>
      <c r="D80" s="187">
        <f>G28*D35</f>
        <v>0</v>
      </c>
      <c r="E80" s="186"/>
      <c r="F80" s="186"/>
      <c r="G80" s="186"/>
      <c r="H80" s="186"/>
      <c r="I80" s="186"/>
      <c r="J80" s="187">
        <f>J35*G28</f>
        <v>0</v>
      </c>
      <c r="K80" s="186"/>
      <c r="L80" s="186"/>
      <c r="M80" s="186"/>
      <c r="N80" s="186"/>
      <c r="O80" s="187">
        <f>O35*G28</f>
        <v>0</v>
      </c>
      <c r="P80" s="145"/>
      <c r="S80" s="187">
        <f>S35*G28</f>
        <v>0</v>
      </c>
      <c r="T80" s="145"/>
    </row>
    <row r="81" spans="1:22" ht="15" customHeight="1" thickBot="1" x14ac:dyDescent="0.25">
      <c r="A81" s="120">
        <v>81</v>
      </c>
      <c r="B81" s="144"/>
      <c r="D81" s="152"/>
      <c r="E81" s="153"/>
      <c r="F81" s="119"/>
      <c r="G81" s="119"/>
      <c r="O81" s="152"/>
      <c r="P81" s="153"/>
      <c r="Q81" s="119"/>
      <c r="S81" s="152"/>
      <c r="T81" s="153"/>
      <c r="U81" s="119"/>
    </row>
    <row r="82" spans="1:22" s="156" customFormat="1" ht="39.75" customHeight="1" thickBot="1" x14ac:dyDescent="0.3">
      <c r="A82" s="212">
        <v>82</v>
      </c>
      <c r="B82" s="147" t="s">
        <v>222</v>
      </c>
      <c r="C82" s="119"/>
      <c r="D82" s="154" t="s">
        <v>238</v>
      </c>
      <c r="E82" s="155"/>
      <c r="H82" s="119"/>
      <c r="I82" s="119"/>
      <c r="J82" s="154" t="s">
        <v>238</v>
      </c>
      <c r="O82" s="154" t="s">
        <v>238</v>
      </c>
      <c r="P82" s="155"/>
      <c r="S82" s="154" t="s">
        <v>238</v>
      </c>
      <c r="T82" s="155"/>
    </row>
    <row r="83" spans="1:22" s="143" customFormat="1" ht="15" customHeight="1" thickBot="1" x14ac:dyDescent="0.25">
      <c r="A83" s="120">
        <v>83</v>
      </c>
      <c r="B83" s="157" t="s">
        <v>261</v>
      </c>
      <c r="C83" s="119"/>
      <c r="D83" s="216" t="e">
        <f>D77/D80</f>
        <v>#DIV/0!</v>
      </c>
      <c r="E83" s="153"/>
      <c r="H83" s="119"/>
      <c r="I83" s="119"/>
      <c r="J83" s="216" t="e">
        <f>J77/J80</f>
        <v>#DIV/0!</v>
      </c>
      <c r="O83" s="216" t="e">
        <f>O77/O80</f>
        <v>#DIV/0!</v>
      </c>
      <c r="P83" s="153"/>
      <c r="S83" s="216" t="e">
        <f>S77/S80</f>
        <v>#DIV/0!</v>
      </c>
      <c r="T83" s="153"/>
    </row>
    <row r="84" spans="1:22" s="117" customFormat="1" ht="15" customHeight="1" x14ac:dyDescent="0.25">
      <c r="A84" s="119"/>
      <c r="B84" s="144"/>
      <c r="C84" s="119"/>
      <c r="D84" s="145"/>
      <c r="E84" s="146"/>
      <c r="H84" s="119"/>
      <c r="I84" s="119"/>
      <c r="M84" s="119"/>
      <c r="N84" s="119"/>
      <c r="R84" s="119"/>
      <c r="V84" s="119"/>
    </row>
  </sheetData>
  <mergeCells count="19">
    <mergeCell ref="S33:U33"/>
    <mergeCell ref="S46:U46"/>
    <mergeCell ref="S71:U71"/>
    <mergeCell ref="S72:T72"/>
    <mergeCell ref="D31:U31"/>
    <mergeCell ref="B33:B34"/>
    <mergeCell ref="D33:F33"/>
    <mergeCell ref="J33:L33"/>
    <mergeCell ref="O33:Q33"/>
    <mergeCell ref="D46:F46"/>
    <mergeCell ref="J46:L46"/>
    <mergeCell ref="O46:Q46"/>
    <mergeCell ref="C8:E8"/>
    <mergeCell ref="D71:F71"/>
    <mergeCell ref="J71:L71"/>
    <mergeCell ref="O71:Q71"/>
    <mergeCell ref="D72:E72"/>
    <mergeCell ref="J72:K72"/>
    <mergeCell ref="O72:P72"/>
  </mergeCells>
  <conditionalFormatting sqref="D83">
    <cfRule type="expression" dxfId="7" priority="5">
      <formula>ISERROR(D83)</formula>
    </cfRule>
  </conditionalFormatting>
  <conditionalFormatting sqref="E44">
    <cfRule type="expression" dxfId="6" priority="8">
      <formula>ISERROR(E44)</formula>
    </cfRule>
  </conditionalFormatting>
  <conditionalFormatting sqref="J83">
    <cfRule type="expression" dxfId="5" priority="4">
      <formula>ISERROR(J83)</formula>
    </cfRule>
  </conditionalFormatting>
  <conditionalFormatting sqref="K44">
    <cfRule type="expression" dxfId="4" priority="7">
      <formula>ISERROR(K44)</formula>
    </cfRule>
  </conditionalFormatting>
  <conditionalFormatting sqref="O83">
    <cfRule type="expression" dxfId="3" priority="3">
      <formula>ISERROR(O83)</formula>
    </cfRule>
  </conditionalFormatting>
  <conditionalFormatting sqref="P44">
    <cfRule type="expression" dxfId="2" priority="6">
      <formula>ISERROR(P44)</formula>
    </cfRule>
  </conditionalFormatting>
  <conditionalFormatting sqref="S83">
    <cfRule type="expression" dxfId="1" priority="1">
      <formula>ISERROR(S83)</formula>
    </cfRule>
  </conditionalFormatting>
  <conditionalFormatting sqref="T44">
    <cfRule type="expression" dxfId="0" priority="2">
      <formula>ISERROR(T44)</formula>
    </cfRule>
  </conditionalFormatting>
  <pageMargins left="0.25" right="0.25" top="0.75" bottom="0.75" header="0.3" footer="0.3"/>
  <pageSetup paperSize="8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76285-B8F7-4E0A-9675-871B54852862}">
  <sheetPr>
    <tabColor theme="8"/>
    <pageSetUpPr fitToPage="1"/>
  </sheetPr>
  <dimension ref="A1:M160"/>
  <sheetViews>
    <sheetView topLeftCell="A42" zoomScaleNormal="100" workbookViewId="0">
      <selection activeCell="D73" sqref="D73"/>
    </sheetView>
  </sheetViews>
  <sheetFormatPr baseColWidth="10" defaultColWidth="11.42578125" defaultRowHeight="12.75" x14ac:dyDescent="0.2"/>
  <cols>
    <col min="1" max="1" width="4" style="3" bestFit="1" customWidth="1"/>
    <col min="2" max="2" width="52.140625" style="4" customWidth="1"/>
    <col min="3" max="3" width="26.5703125" style="4" bestFit="1" customWidth="1"/>
    <col min="4" max="4" width="17.7109375" style="4" bestFit="1" customWidth="1"/>
    <col min="5" max="5" width="12.28515625" style="4" customWidth="1"/>
    <col min="6" max="6" width="13.7109375" style="4" customWidth="1"/>
    <col min="7" max="7" width="15.28515625" style="4" bestFit="1" customWidth="1"/>
    <col min="8" max="8" width="18.5703125" style="4" customWidth="1"/>
    <col min="9" max="16384" width="11.42578125" style="4"/>
  </cols>
  <sheetData>
    <row r="1" spans="1:8" ht="13.5" thickBot="1" x14ac:dyDescent="0.25">
      <c r="A1" s="3" t="s">
        <v>16</v>
      </c>
    </row>
    <row r="2" spans="1:8" x14ac:dyDescent="0.2">
      <c r="A2" s="3" t="s">
        <v>18</v>
      </c>
      <c r="B2" s="6" t="s">
        <v>17</v>
      </c>
      <c r="C2" s="7"/>
      <c r="D2" s="8"/>
      <c r="E2" s="9"/>
      <c r="F2" s="9"/>
      <c r="G2" s="10"/>
    </row>
    <row r="3" spans="1:8" ht="13.5" thickBot="1" x14ac:dyDescent="0.25">
      <c r="A3" s="3" t="s">
        <v>20</v>
      </c>
      <c r="B3" s="11" t="s">
        <v>19</v>
      </c>
      <c r="C3" s="12"/>
      <c r="D3" s="12"/>
      <c r="E3" s="12"/>
      <c r="F3" s="12"/>
      <c r="G3" s="13"/>
    </row>
    <row r="4" spans="1:8" ht="38.25" x14ac:dyDescent="0.2">
      <c r="A4" s="3" t="s">
        <v>28</v>
      </c>
      <c r="B4" s="14" t="s">
        <v>21</v>
      </c>
      <c r="C4" s="15" t="s">
        <v>22</v>
      </c>
      <c r="D4" s="15" t="s">
        <v>23</v>
      </c>
      <c r="E4" s="16" t="s">
        <v>24</v>
      </c>
      <c r="F4" s="17" t="s">
        <v>25</v>
      </c>
      <c r="G4" s="17" t="s">
        <v>26</v>
      </c>
      <c r="H4" s="18" t="s">
        <v>27</v>
      </c>
    </row>
    <row r="5" spans="1:8" x14ac:dyDescent="0.2">
      <c r="A5" s="3" t="s">
        <v>30</v>
      </c>
      <c r="B5" s="19" t="s">
        <v>29</v>
      </c>
      <c r="C5" s="12">
        <v>365.25</v>
      </c>
      <c r="D5" s="20">
        <f>C5/7</f>
        <v>52.178571428571431</v>
      </c>
      <c r="E5" s="21"/>
      <c r="F5" s="22">
        <f>E5/5</f>
        <v>0</v>
      </c>
      <c r="G5" s="23">
        <f>D5*E5</f>
        <v>0</v>
      </c>
      <c r="H5" s="24"/>
    </row>
    <row r="6" spans="1:8" x14ac:dyDescent="0.2">
      <c r="A6" s="3" t="s">
        <v>32</v>
      </c>
      <c r="B6" s="19" t="s">
        <v>31</v>
      </c>
      <c r="C6" s="12">
        <v>104.06</v>
      </c>
      <c r="D6" s="22"/>
      <c r="E6" s="22"/>
      <c r="F6" s="22"/>
      <c r="G6" s="22"/>
      <c r="H6" s="24"/>
    </row>
    <row r="7" spans="1:8" x14ac:dyDescent="0.2">
      <c r="A7" s="3" t="s">
        <v>34</v>
      </c>
      <c r="B7" s="19" t="s">
        <v>33</v>
      </c>
      <c r="C7" s="12">
        <v>9.6669999999999998</v>
      </c>
      <c r="D7" s="22"/>
      <c r="E7" s="22"/>
      <c r="F7" s="22">
        <f>$F5</f>
        <v>0</v>
      </c>
      <c r="G7" s="22">
        <f>$F5*C7</f>
        <v>0</v>
      </c>
      <c r="H7" s="24"/>
    </row>
    <row r="8" spans="1:8" x14ac:dyDescent="0.2">
      <c r="A8" s="3" t="s">
        <v>36</v>
      </c>
      <c r="B8" s="19" t="s">
        <v>35</v>
      </c>
      <c r="C8" s="12">
        <f>C5-C6-C7-C9</f>
        <v>251.523</v>
      </c>
      <c r="D8" s="22"/>
      <c r="E8" s="22"/>
      <c r="F8" s="22"/>
      <c r="G8" s="22"/>
      <c r="H8" s="24"/>
    </row>
    <row r="9" spans="1:8" x14ac:dyDescent="0.2">
      <c r="A9" s="3" t="s">
        <v>262</v>
      </c>
      <c r="B9" s="19" t="s">
        <v>37</v>
      </c>
      <c r="C9" s="25"/>
      <c r="D9" s="22"/>
      <c r="E9" s="22"/>
      <c r="F9" s="22">
        <f>F$5</f>
        <v>0</v>
      </c>
      <c r="G9" s="22">
        <f>C9*$F5</f>
        <v>0</v>
      </c>
      <c r="H9" s="24"/>
    </row>
    <row r="10" spans="1:8" x14ac:dyDescent="0.2">
      <c r="A10" s="3" t="s">
        <v>38</v>
      </c>
      <c r="B10" s="26" t="s">
        <v>39</v>
      </c>
      <c r="C10" s="25"/>
      <c r="D10" s="22"/>
      <c r="E10" s="22"/>
      <c r="F10" s="22">
        <f>F$5</f>
        <v>0</v>
      </c>
      <c r="G10" s="22">
        <f>C10*$F5</f>
        <v>0</v>
      </c>
      <c r="H10" s="24"/>
    </row>
    <row r="11" spans="1:8" x14ac:dyDescent="0.2">
      <c r="A11" s="3" t="s">
        <v>40</v>
      </c>
      <c r="B11" s="19" t="s">
        <v>41</v>
      </c>
      <c r="C11" s="25"/>
      <c r="D11" s="22"/>
      <c r="E11" s="22"/>
      <c r="F11" s="22">
        <f>F$5</f>
        <v>0</v>
      </c>
      <c r="G11" s="22">
        <f>C11*$F5</f>
        <v>0</v>
      </c>
      <c r="H11" s="24"/>
    </row>
    <row r="12" spans="1:8" ht="13.5" thickBot="1" x14ac:dyDescent="0.25">
      <c r="A12" s="3" t="s">
        <v>42</v>
      </c>
      <c r="B12" s="26" t="s">
        <v>43</v>
      </c>
      <c r="C12" s="27"/>
      <c r="D12" s="22"/>
      <c r="E12" s="22"/>
      <c r="F12" s="22">
        <f>F$5</f>
        <v>0</v>
      </c>
      <c r="G12" s="22">
        <f>C12*$F5</f>
        <v>0</v>
      </c>
      <c r="H12" s="24"/>
    </row>
    <row r="13" spans="1:8" x14ac:dyDescent="0.2">
      <c r="A13" s="3" t="s">
        <v>44</v>
      </c>
      <c r="B13" s="28"/>
      <c r="C13" s="29"/>
      <c r="D13" s="29"/>
      <c r="E13" s="29"/>
      <c r="F13" s="29"/>
      <c r="G13" s="29"/>
      <c r="H13" s="18"/>
    </row>
    <row r="14" spans="1:8" x14ac:dyDescent="0.2">
      <c r="A14" s="3" t="s">
        <v>45</v>
      </c>
      <c r="B14" s="30" t="s">
        <v>46</v>
      </c>
      <c r="C14" s="22"/>
      <c r="D14" s="22"/>
      <c r="E14" s="22"/>
      <c r="F14" s="22"/>
      <c r="G14" s="23">
        <f>G5-G7-G9-G10-G11-G12</f>
        <v>0</v>
      </c>
      <c r="H14" s="24"/>
    </row>
    <row r="15" spans="1:8" x14ac:dyDescent="0.2">
      <c r="A15" s="3" t="s">
        <v>47</v>
      </c>
      <c r="B15" s="26"/>
      <c r="C15" s="22"/>
      <c r="D15" s="22"/>
      <c r="E15" s="22"/>
      <c r="F15" s="22"/>
      <c r="G15" s="22"/>
      <c r="H15" s="24"/>
    </row>
    <row r="16" spans="1:8" x14ac:dyDescent="0.2">
      <c r="A16" s="3" t="s">
        <v>48</v>
      </c>
      <c r="B16" s="26" t="s">
        <v>49</v>
      </c>
      <c r="C16" s="22"/>
      <c r="D16" s="22"/>
      <c r="E16" s="22"/>
      <c r="F16" s="22"/>
      <c r="G16" s="31"/>
      <c r="H16" s="24">
        <f>+G14*G16</f>
        <v>0</v>
      </c>
    </row>
    <row r="17" spans="1:13" ht="13.5" thickBot="1" x14ac:dyDescent="0.25">
      <c r="A17" s="3" t="s">
        <v>263</v>
      </c>
      <c r="B17" s="19"/>
      <c r="C17" s="12"/>
      <c r="D17" s="12"/>
      <c r="E17" s="12"/>
      <c r="F17" s="12"/>
      <c r="G17" s="22"/>
      <c r="H17" s="24"/>
    </row>
    <row r="18" spans="1:13" ht="13.5" thickBot="1" x14ac:dyDescent="0.25">
      <c r="A18" s="3" t="s">
        <v>50</v>
      </c>
      <c r="B18" s="32" t="s">
        <v>52</v>
      </c>
      <c r="C18" s="33"/>
      <c r="D18" s="34"/>
      <c r="E18" s="34"/>
      <c r="F18" s="35"/>
      <c r="G18" s="36">
        <f>+H16</f>
        <v>0</v>
      </c>
      <c r="H18" s="37" t="s">
        <v>53</v>
      </c>
    </row>
    <row r="19" spans="1:13" ht="13.5" thickBot="1" x14ac:dyDescent="0.25">
      <c r="A19" s="3" t="s">
        <v>51</v>
      </c>
      <c r="B19" s="38"/>
      <c r="C19" s="39"/>
      <c r="D19" s="38"/>
      <c r="E19" s="38"/>
      <c r="F19" s="40"/>
      <c r="G19" s="38"/>
    </row>
    <row r="20" spans="1:13" ht="13.5" thickBot="1" x14ac:dyDescent="0.25">
      <c r="A20" s="3" t="s">
        <v>54</v>
      </c>
      <c r="B20" s="41" t="s">
        <v>56</v>
      </c>
      <c r="C20" s="42"/>
      <c r="D20" s="43"/>
      <c r="E20" s="43"/>
      <c r="F20" s="44"/>
      <c r="G20" s="45"/>
      <c r="H20" s="46"/>
    </row>
    <row r="21" spans="1:13" ht="21" customHeight="1" x14ac:dyDescent="0.2">
      <c r="A21" s="3" t="s">
        <v>55</v>
      </c>
      <c r="B21" s="47"/>
      <c r="C21" s="48"/>
      <c r="D21" s="48"/>
      <c r="E21" s="48"/>
      <c r="F21" s="49"/>
      <c r="G21" s="50"/>
      <c r="H21" s="46"/>
    </row>
    <row r="22" spans="1:13" ht="13.5" thickBot="1" x14ac:dyDescent="0.25">
      <c r="A22" s="3" t="s">
        <v>57</v>
      </c>
      <c r="B22" s="240" t="s">
        <v>59</v>
      </c>
      <c r="C22" s="51" t="s">
        <v>60</v>
      </c>
      <c r="D22" s="52" t="s">
        <v>61</v>
      </c>
      <c r="E22" s="51" t="s">
        <v>62</v>
      </c>
      <c r="F22" s="53" t="s">
        <v>63</v>
      </c>
      <c r="G22" s="54" t="s">
        <v>64</v>
      </c>
      <c r="H22" s="46"/>
      <c r="J22" s="46"/>
    </row>
    <row r="23" spans="1:13" x14ac:dyDescent="0.2">
      <c r="A23" s="3" t="s">
        <v>58</v>
      </c>
      <c r="B23" s="241"/>
      <c r="C23" s="55"/>
      <c r="D23" s="56"/>
      <c r="E23" s="55"/>
      <c r="F23" s="57"/>
      <c r="G23" s="10"/>
    </row>
    <row r="24" spans="1:13" ht="15.75" customHeight="1" x14ac:dyDescent="0.2">
      <c r="A24" s="3" t="s">
        <v>65</v>
      </c>
      <c r="B24" s="58"/>
      <c r="C24" s="196"/>
      <c r="D24" s="197"/>
      <c r="E24" s="198"/>
      <c r="F24" s="59" t="s">
        <v>67</v>
      </c>
      <c r="G24" s="60" t="s">
        <v>68</v>
      </c>
    </row>
    <row r="25" spans="1:13" ht="15.75" customHeight="1" x14ac:dyDescent="0.2">
      <c r="A25" s="3" t="s">
        <v>66</v>
      </c>
      <c r="B25" s="61" t="s">
        <v>70</v>
      </c>
      <c r="C25" s="196"/>
      <c r="D25" s="196"/>
      <c r="E25" s="199"/>
      <c r="F25" s="200">
        <f>SUM(F26:F28)</f>
        <v>0</v>
      </c>
      <c r="G25" s="223">
        <f>IF($G$18=0,0,+F25/$G$18)</f>
        <v>0</v>
      </c>
    </row>
    <row r="26" spans="1:13" ht="15.75" customHeight="1" x14ac:dyDescent="0.2">
      <c r="A26" s="3" t="s">
        <v>69</v>
      </c>
      <c r="B26" s="61" t="s">
        <v>72</v>
      </c>
      <c r="C26" s="196"/>
      <c r="D26" s="62"/>
      <c r="E26" s="199"/>
      <c r="F26" s="219"/>
      <c r="G26" s="223">
        <f>IF($G$18=0,0,+F26/$G$18)</f>
        <v>0</v>
      </c>
    </row>
    <row r="27" spans="1:13" x14ac:dyDescent="0.2">
      <c r="A27" s="3" t="s">
        <v>71</v>
      </c>
      <c r="B27" s="63" t="s">
        <v>74</v>
      </c>
      <c r="C27" s="196"/>
      <c r="D27" s="196"/>
      <c r="E27" s="199"/>
      <c r="F27" s="220"/>
      <c r="G27" s="223">
        <f>IF($G$18=0,0,+F27/$G$18)</f>
        <v>0</v>
      </c>
    </row>
    <row r="28" spans="1:13" x14ac:dyDescent="0.2">
      <c r="A28" s="3" t="s">
        <v>73</v>
      </c>
      <c r="B28" s="63" t="s">
        <v>281</v>
      </c>
      <c r="C28" s="196"/>
      <c r="D28" s="196"/>
      <c r="E28" s="199"/>
      <c r="F28" s="220"/>
      <c r="G28" s="223">
        <f>IF($G$18=0,0,+F28/$G$18)</f>
        <v>0</v>
      </c>
    </row>
    <row r="29" spans="1:13" x14ac:dyDescent="0.2">
      <c r="A29" s="3" t="s">
        <v>75</v>
      </c>
      <c r="B29" s="63" t="s">
        <v>77</v>
      </c>
      <c r="C29" s="196"/>
      <c r="D29" s="196"/>
      <c r="E29" s="201"/>
      <c r="F29" s="65"/>
      <c r="G29" s="217"/>
      <c r="M29" s="66"/>
    </row>
    <row r="30" spans="1:13" x14ac:dyDescent="0.2">
      <c r="A30" s="3" t="s">
        <v>76</v>
      </c>
      <c r="B30" s="63" t="s">
        <v>79</v>
      </c>
      <c r="C30" s="196"/>
      <c r="D30" s="196"/>
      <c r="E30" s="201"/>
      <c r="F30" s="65"/>
      <c r="G30" s="221"/>
    </row>
    <row r="31" spans="1:13" x14ac:dyDescent="0.2">
      <c r="A31" s="3" t="s">
        <v>78</v>
      </c>
      <c r="B31" s="63" t="s">
        <v>81</v>
      </c>
      <c r="C31" s="196"/>
      <c r="D31" s="196"/>
      <c r="E31" s="201"/>
      <c r="F31" s="65"/>
      <c r="G31" s="218"/>
    </row>
    <row r="32" spans="1:13" x14ac:dyDescent="0.2">
      <c r="A32" s="3" t="s">
        <v>80</v>
      </c>
      <c r="B32" s="63" t="s">
        <v>83</v>
      </c>
      <c r="C32" s="196"/>
      <c r="D32" s="196"/>
      <c r="E32" s="201"/>
      <c r="F32" s="65"/>
      <c r="G32" s="218"/>
    </row>
    <row r="33" spans="1:11" x14ac:dyDescent="0.2">
      <c r="A33" s="3" t="s">
        <v>82</v>
      </c>
      <c r="B33" s="63" t="s">
        <v>85</v>
      </c>
      <c r="C33" s="196"/>
      <c r="D33" s="196"/>
      <c r="E33" s="201"/>
      <c r="F33" s="65"/>
      <c r="G33" s="218"/>
    </row>
    <row r="34" spans="1:11" x14ac:dyDescent="0.2">
      <c r="A34" s="3" t="s">
        <v>84</v>
      </c>
      <c r="B34" s="63" t="s">
        <v>87</v>
      </c>
      <c r="C34" s="196"/>
      <c r="D34" s="196"/>
      <c r="E34" s="201"/>
      <c r="F34" s="65"/>
      <c r="G34" s="217"/>
    </row>
    <row r="35" spans="1:11" x14ac:dyDescent="0.2">
      <c r="A35" s="3" t="s">
        <v>86</v>
      </c>
      <c r="B35" s="63" t="s">
        <v>89</v>
      </c>
      <c r="C35" s="196"/>
      <c r="D35" s="196"/>
      <c r="E35" s="201"/>
      <c r="F35" s="65"/>
      <c r="G35" s="217"/>
    </row>
    <row r="36" spans="1:11" x14ac:dyDescent="0.2">
      <c r="A36" s="3" t="s">
        <v>88</v>
      </c>
      <c r="B36" s="63" t="s">
        <v>91</v>
      </c>
      <c r="C36" s="196"/>
      <c r="D36" s="196"/>
      <c r="E36" s="201"/>
      <c r="F36" s="65"/>
      <c r="G36" s="218"/>
    </row>
    <row r="37" spans="1:11" x14ac:dyDescent="0.2">
      <c r="A37" s="3" t="s">
        <v>90</v>
      </c>
      <c r="B37" s="63" t="s">
        <v>93</v>
      </c>
      <c r="C37" s="196"/>
      <c r="D37" s="196"/>
      <c r="E37" s="201"/>
      <c r="F37" s="65"/>
      <c r="G37" s="218"/>
    </row>
    <row r="38" spans="1:11" x14ac:dyDescent="0.2">
      <c r="A38" s="3" t="s">
        <v>92</v>
      </c>
      <c r="B38" s="63" t="s">
        <v>95</v>
      </c>
      <c r="C38" s="196"/>
      <c r="D38" s="196"/>
      <c r="E38" s="196"/>
      <c r="F38" s="65"/>
      <c r="G38" s="67">
        <f>SUM(G29:G37)</f>
        <v>0</v>
      </c>
    </row>
    <row r="39" spans="1:11" x14ac:dyDescent="0.2">
      <c r="A39" s="3" t="s">
        <v>94</v>
      </c>
      <c r="B39" s="63" t="s">
        <v>97</v>
      </c>
      <c r="C39" s="196"/>
      <c r="D39" s="196"/>
      <c r="E39" s="196"/>
      <c r="F39" s="64"/>
      <c r="G39" s="223">
        <f>(F25)*G38</f>
        <v>0</v>
      </c>
    </row>
    <row r="40" spans="1:11" x14ac:dyDescent="0.2">
      <c r="A40" s="3" t="s">
        <v>96</v>
      </c>
      <c r="B40" s="63" t="s">
        <v>99</v>
      </c>
      <c r="C40" s="196"/>
      <c r="D40" s="196"/>
      <c r="E40" s="201"/>
      <c r="F40" s="222">
        <f>SUM(F25*C47*C48)/1000</f>
        <v>0</v>
      </c>
      <c r="G40" s="223">
        <f>IF($G$18=0,0,+F40/$G$18)</f>
        <v>0</v>
      </c>
      <c r="J40" s="68"/>
    </row>
    <row r="41" spans="1:11" ht="13.5" thickBot="1" x14ac:dyDescent="0.25">
      <c r="A41" s="3" t="s">
        <v>98</v>
      </c>
      <c r="B41" s="69" t="s">
        <v>239</v>
      </c>
      <c r="C41" s="70"/>
      <c r="D41" s="70"/>
      <c r="E41" s="70"/>
      <c r="F41" s="224">
        <f>(F25*G38)+F25</f>
        <v>0</v>
      </c>
      <c r="G41" s="225">
        <f t="shared" ref="G41" si="0">IF($G$18=0,0,+F41/$G$18)</f>
        <v>0</v>
      </c>
    </row>
    <row r="42" spans="1:11" x14ac:dyDescent="0.2">
      <c r="A42" s="3" t="s">
        <v>101</v>
      </c>
      <c r="B42" s="72"/>
      <c r="C42" s="73"/>
      <c r="D42" s="73"/>
      <c r="E42" s="73"/>
      <c r="F42" s="73"/>
      <c r="G42" s="74"/>
      <c r="H42" s="71"/>
    </row>
    <row r="43" spans="1:11" ht="13.5" thickBot="1" x14ac:dyDescent="0.25">
      <c r="A43" s="3" t="s">
        <v>264</v>
      </c>
    </row>
    <row r="44" spans="1:11" x14ac:dyDescent="0.2">
      <c r="A44" s="3" t="s">
        <v>265</v>
      </c>
      <c r="B44" s="75"/>
      <c r="C44" s="76"/>
      <c r="D44" s="76"/>
      <c r="E44" s="77"/>
    </row>
    <row r="45" spans="1:11" x14ac:dyDescent="0.2">
      <c r="A45" s="3" t="s">
        <v>266</v>
      </c>
      <c r="B45" s="78" t="s">
        <v>106</v>
      </c>
      <c r="E45" s="79"/>
    </row>
    <row r="46" spans="1:11" ht="15" x14ac:dyDescent="0.25">
      <c r="A46" s="3" t="s">
        <v>267</v>
      </c>
      <c r="B46" s="80" t="s">
        <v>100</v>
      </c>
      <c r="E46" s="79"/>
      <c r="K46" s="81"/>
    </row>
    <row r="47" spans="1:11" ht="39" x14ac:dyDescent="0.25">
      <c r="A47" s="3" t="s">
        <v>268</v>
      </c>
      <c r="B47" s="82" t="s">
        <v>109</v>
      </c>
      <c r="C47" s="83"/>
      <c r="D47" s="4" t="s">
        <v>110</v>
      </c>
      <c r="E47" s="79"/>
      <c r="K47" s="81"/>
    </row>
    <row r="48" spans="1:11" x14ac:dyDescent="0.2">
      <c r="A48" s="3" t="s">
        <v>269</v>
      </c>
      <c r="B48" s="80" t="s">
        <v>112</v>
      </c>
      <c r="C48" s="83"/>
      <c r="D48" s="4" t="s">
        <v>110</v>
      </c>
      <c r="E48" s="79"/>
    </row>
    <row r="49" spans="1:9" x14ac:dyDescent="0.2">
      <c r="A49" s="3" t="s">
        <v>270</v>
      </c>
      <c r="B49" s="80"/>
      <c r="E49" s="79"/>
    </row>
    <row r="50" spans="1:9" x14ac:dyDescent="0.2">
      <c r="A50" s="3" t="s">
        <v>271</v>
      </c>
      <c r="B50" s="80" t="s">
        <v>283</v>
      </c>
      <c r="E50" s="79"/>
    </row>
    <row r="51" spans="1:9" x14ac:dyDescent="0.2">
      <c r="A51" s="3" t="s">
        <v>272</v>
      </c>
      <c r="B51" s="80"/>
      <c r="C51" s="4">
        <f>C47*C48/1000</f>
        <v>0</v>
      </c>
      <c r="D51" s="4" t="s">
        <v>116</v>
      </c>
      <c r="E51" s="79"/>
    </row>
    <row r="52" spans="1:9" ht="13.5" thickBot="1" x14ac:dyDescent="0.25">
      <c r="A52" s="3" t="s">
        <v>273</v>
      </c>
      <c r="B52" s="84"/>
      <c r="C52" s="85"/>
      <c r="D52" s="85"/>
      <c r="E52" s="86"/>
    </row>
    <row r="53" spans="1:9" x14ac:dyDescent="0.2">
      <c r="A53" s="3" t="s">
        <v>274</v>
      </c>
    </row>
    <row r="54" spans="1:9" x14ac:dyDescent="0.2">
      <c r="A54" s="3" t="s">
        <v>102</v>
      </c>
      <c r="D54" s="66"/>
    </row>
    <row r="55" spans="1:9" ht="13.5" thickBot="1" x14ac:dyDescent="0.25">
      <c r="A55" s="3" t="s">
        <v>103</v>
      </c>
      <c r="D55" s="66"/>
    </row>
    <row r="56" spans="1:9" x14ac:dyDescent="0.2">
      <c r="A56" s="3" t="s">
        <v>104</v>
      </c>
      <c r="B56" s="87" t="s">
        <v>241</v>
      </c>
      <c r="C56" s="43"/>
      <c r="D56" s="43"/>
      <c r="E56" s="43"/>
      <c r="F56" s="43"/>
      <c r="G56" s="43"/>
      <c r="H56" s="43"/>
      <c r="I56" s="45"/>
    </row>
    <row r="57" spans="1:9" x14ac:dyDescent="0.2">
      <c r="A57" s="3" t="s">
        <v>105</v>
      </c>
      <c r="B57" s="88"/>
      <c r="I57" s="89"/>
    </row>
    <row r="58" spans="1:9" x14ac:dyDescent="0.2">
      <c r="A58" s="3" t="s">
        <v>107</v>
      </c>
      <c r="B58" s="90"/>
      <c r="C58" s="91"/>
      <c r="D58" s="4" t="s">
        <v>126</v>
      </c>
      <c r="I58" s="89"/>
    </row>
    <row r="59" spans="1:9" x14ac:dyDescent="0.2">
      <c r="A59" s="3" t="s">
        <v>108</v>
      </c>
      <c r="B59" s="88" t="s">
        <v>128</v>
      </c>
      <c r="C59" s="68">
        <f>F41</f>
        <v>0</v>
      </c>
      <c r="I59" s="89"/>
    </row>
    <row r="60" spans="1:9" x14ac:dyDescent="0.2">
      <c r="A60" s="3" t="s">
        <v>111</v>
      </c>
      <c r="B60" s="88" t="s">
        <v>240</v>
      </c>
      <c r="C60" s="195" t="e">
        <f>C59/G18/60</f>
        <v>#DIV/0!</v>
      </c>
      <c r="I60" s="89"/>
    </row>
    <row r="61" spans="1:9" x14ac:dyDescent="0.2">
      <c r="A61" s="3" t="s">
        <v>113</v>
      </c>
      <c r="B61" s="88" t="s">
        <v>131</v>
      </c>
      <c r="C61" s="93"/>
      <c r="D61" s="5" t="s">
        <v>132</v>
      </c>
      <c r="E61" s="5"/>
      <c r="F61" s="5"/>
      <c r="G61" s="5"/>
      <c r="H61" s="5"/>
      <c r="I61" s="92"/>
    </row>
    <row r="62" spans="1:9" x14ac:dyDescent="0.2">
      <c r="A62" s="3" t="s">
        <v>114</v>
      </c>
      <c r="B62" s="94" t="s">
        <v>245</v>
      </c>
      <c r="C62" s="93"/>
      <c r="D62" s="5" t="s">
        <v>133</v>
      </c>
      <c r="E62" s="5"/>
      <c r="F62" s="5"/>
      <c r="G62" s="5"/>
      <c r="H62" s="5"/>
      <c r="I62" s="92"/>
    </row>
    <row r="63" spans="1:9" x14ac:dyDescent="0.2">
      <c r="A63" s="3" t="s">
        <v>115</v>
      </c>
      <c r="B63" s="94" t="s">
        <v>246</v>
      </c>
      <c r="C63" s="204" t="s">
        <v>249</v>
      </c>
      <c r="I63" s="89"/>
    </row>
    <row r="64" spans="1:9" x14ac:dyDescent="0.2">
      <c r="A64" s="3" t="s">
        <v>275</v>
      </c>
      <c r="B64" s="95" t="s">
        <v>134</v>
      </c>
      <c r="C64" s="96">
        <f>IF(C63="ja",C61-1,C61)</f>
        <v>0</v>
      </c>
      <c r="I64" s="89"/>
    </row>
    <row r="65" spans="1:9" x14ac:dyDescent="0.2">
      <c r="A65" s="3" t="s">
        <v>117</v>
      </c>
      <c r="B65" s="88" t="s">
        <v>135</v>
      </c>
      <c r="C65" s="96">
        <f>C64*C62</f>
        <v>0</v>
      </c>
      <c r="I65" s="89"/>
    </row>
    <row r="66" spans="1:9" x14ac:dyDescent="0.2">
      <c r="A66" s="3" t="s">
        <v>118</v>
      </c>
      <c r="B66" s="88" t="s">
        <v>137</v>
      </c>
      <c r="C66" s="97" t="e">
        <f>C65*C60/C64</f>
        <v>#DIV/0!</v>
      </c>
      <c r="D66" s="68"/>
      <c r="I66" s="89"/>
    </row>
    <row r="67" spans="1:9" ht="13.5" thickBot="1" x14ac:dyDescent="0.25">
      <c r="A67" s="3" t="s">
        <v>119</v>
      </c>
      <c r="B67" s="98"/>
      <c r="C67" s="38"/>
      <c r="D67" s="38"/>
      <c r="E67" s="38"/>
      <c r="F67" s="38"/>
      <c r="G67" s="38"/>
      <c r="H67" s="38"/>
      <c r="I67" s="99"/>
    </row>
    <row r="68" spans="1:9" x14ac:dyDescent="0.2">
      <c r="A68" s="3" t="s">
        <v>120</v>
      </c>
    </row>
    <row r="69" spans="1:9" ht="13.5" thickBot="1" x14ac:dyDescent="0.25">
      <c r="A69" s="3" t="s">
        <v>121</v>
      </c>
    </row>
    <row r="70" spans="1:9" x14ac:dyDescent="0.2">
      <c r="A70" s="3" t="s">
        <v>122</v>
      </c>
      <c r="B70" s="100" t="s">
        <v>250</v>
      </c>
      <c r="C70" s="43"/>
      <c r="D70" s="43"/>
      <c r="E70" s="43"/>
      <c r="F70" s="105"/>
      <c r="G70" s="43"/>
      <c r="H70" s="43"/>
      <c r="I70" s="45"/>
    </row>
    <row r="71" spans="1:9" ht="25.5" x14ac:dyDescent="0.2">
      <c r="A71" s="3" t="s">
        <v>123</v>
      </c>
      <c r="B71" s="101" t="s">
        <v>138</v>
      </c>
      <c r="C71" s="83"/>
      <c r="D71" s="5" t="s">
        <v>244</v>
      </c>
      <c r="E71" s="5"/>
      <c r="F71" s="5"/>
      <c r="G71" s="5"/>
      <c r="H71" s="5"/>
      <c r="I71" s="92"/>
    </row>
    <row r="72" spans="1:9" x14ac:dyDescent="0.2">
      <c r="A72" s="3" t="s">
        <v>124</v>
      </c>
      <c r="B72" s="88" t="s">
        <v>243</v>
      </c>
      <c r="C72" s="83"/>
      <c r="D72" s="5" t="s">
        <v>252</v>
      </c>
      <c r="E72" s="5"/>
      <c r="F72" s="5"/>
      <c r="G72" s="102"/>
      <c r="H72" s="5"/>
      <c r="I72" s="92"/>
    </row>
    <row r="73" spans="1:9" x14ac:dyDescent="0.2">
      <c r="A73" s="3" t="s">
        <v>125</v>
      </c>
      <c r="B73" s="88" t="s">
        <v>142</v>
      </c>
      <c r="C73" s="104">
        <f>C71*C72</f>
        <v>0</v>
      </c>
      <c r="I73" s="89"/>
    </row>
    <row r="74" spans="1:9" x14ac:dyDescent="0.2">
      <c r="A74" s="3" t="s">
        <v>127</v>
      </c>
      <c r="B74" s="88"/>
      <c r="I74" s="89"/>
    </row>
    <row r="75" spans="1:9" x14ac:dyDescent="0.2">
      <c r="A75" s="3" t="s">
        <v>129</v>
      </c>
      <c r="B75" s="88" t="s">
        <v>251</v>
      </c>
      <c r="C75" s="97" t="e">
        <f>C73+C66</f>
        <v>#DIV/0!</v>
      </c>
      <c r="I75" s="89"/>
    </row>
    <row r="76" spans="1:9" ht="13.5" thickBot="1" x14ac:dyDescent="0.25">
      <c r="A76" s="3" t="s">
        <v>130</v>
      </c>
      <c r="B76" s="98"/>
      <c r="C76" s="38"/>
      <c r="D76" s="38"/>
      <c r="E76" s="38"/>
      <c r="F76" s="38"/>
      <c r="G76" s="38"/>
      <c r="H76" s="38"/>
      <c r="I76" s="99"/>
    </row>
    <row r="119" spans="1:9" ht="13.5" thickBot="1" x14ac:dyDescent="0.25">
      <c r="A119" s="3" t="s">
        <v>144</v>
      </c>
    </row>
    <row r="120" spans="1:9" ht="25.5" x14ac:dyDescent="0.2">
      <c r="A120" s="3" t="s">
        <v>145</v>
      </c>
      <c r="B120" s="106" t="s">
        <v>146</v>
      </c>
      <c r="C120" s="43"/>
      <c r="D120" s="43"/>
      <c r="E120" s="43"/>
      <c r="F120" s="43"/>
      <c r="G120" s="43"/>
      <c r="H120" s="43"/>
      <c r="I120" s="45"/>
    </row>
    <row r="121" spans="1:9" x14ac:dyDescent="0.2">
      <c r="A121" s="3" t="s">
        <v>147</v>
      </c>
      <c r="B121" s="90"/>
      <c r="C121" s="91"/>
      <c r="I121" s="89"/>
    </row>
    <row r="122" spans="1:9" x14ac:dyDescent="0.2">
      <c r="A122" s="3" t="s">
        <v>148</v>
      </c>
      <c r="B122" s="90" t="s">
        <v>149</v>
      </c>
      <c r="C122" s="91">
        <f>G5</f>
        <v>0</v>
      </c>
      <c r="E122" s="4">
        <v>940</v>
      </c>
      <c r="I122" s="89"/>
    </row>
    <row r="123" spans="1:9" x14ac:dyDescent="0.2">
      <c r="A123" s="3" t="s">
        <v>150</v>
      </c>
      <c r="B123" s="90" t="s">
        <v>46</v>
      </c>
      <c r="C123" s="91">
        <v>1568</v>
      </c>
      <c r="I123" s="89"/>
    </row>
    <row r="124" spans="1:9" x14ac:dyDescent="0.2">
      <c r="A124" s="3" t="s">
        <v>151</v>
      </c>
      <c r="B124" s="107" t="s">
        <v>152</v>
      </c>
      <c r="C124" s="91">
        <f>39/5</f>
        <v>7.8</v>
      </c>
      <c r="I124" s="89"/>
    </row>
    <row r="125" spans="1:9" x14ac:dyDescent="0.2">
      <c r="A125" s="3" t="s">
        <v>153</v>
      </c>
      <c r="B125" s="107" t="s">
        <v>154</v>
      </c>
      <c r="C125" s="91">
        <f>C123/C124</f>
        <v>201.02564102564102</v>
      </c>
      <c r="I125" s="89"/>
    </row>
    <row r="126" spans="1:9" x14ac:dyDescent="0.2">
      <c r="A126" s="3" t="s">
        <v>155</v>
      </c>
      <c r="B126" s="107"/>
      <c r="C126" s="91"/>
      <c r="I126" s="89"/>
    </row>
    <row r="127" spans="1:9" ht="13.5" thickBot="1" x14ac:dyDescent="0.25">
      <c r="A127" s="3" t="s">
        <v>156</v>
      </c>
      <c r="B127" s="107"/>
      <c r="C127" s="91"/>
      <c r="I127" s="89"/>
    </row>
    <row r="128" spans="1:9" x14ac:dyDescent="0.2">
      <c r="A128" s="3" t="s">
        <v>157</v>
      </c>
      <c r="B128" s="108" t="s">
        <v>128</v>
      </c>
      <c r="C128" s="109">
        <f>F41</f>
        <v>0</v>
      </c>
      <c r="D128" s="76"/>
      <c r="E128" s="76"/>
      <c r="F128" s="76"/>
      <c r="G128" s="76"/>
      <c r="H128" s="76"/>
      <c r="I128" s="110"/>
    </row>
    <row r="129" spans="1:9" x14ac:dyDescent="0.2">
      <c r="A129" s="3" t="s">
        <v>158</v>
      </c>
      <c r="B129" s="88" t="s">
        <v>131</v>
      </c>
      <c r="C129" s="93">
        <v>3</v>
      </c>
      <c r="I129" s="89"/>
    </row>
    <row r="130" spans="1:9" x14ac:dyDescent="0.2">
      <c r="A130" s="3" t="s">
        <v>159</v>
      </c>
      <c r="B130" s="88" t="s">
        <v>160</v>
      </c>
      <c r="C130" s="83">
        <v>17</v>
      </c>
      <c r="I130" s="89"/>
    </row>
    <row r="131" spans="1:9" x14ac:dyDescent="0.2">
      <c r="A131" s="3" t="s">
        <v>161</v>
      </c>
      <c r="B131" s="95" t="s">
        <v>134</v>
      </c>
      <c r="C131" s="96">
        <f>C129-1</f>
        <v>2</v>
      </c>
      <c r="D131" s="5" t="s">
        <v>162</v>
      </c>
      <c r="E131" s="5"/>
      <c r="F131" s="5"/>
      <c r="I131" s="89"/>
    </row>
    <row r="132" spans="1:9" x14ac:dyDescent="0.2">
      <c r="A132" s="3" t="s">
        <v>163</v>
      </c>
      <c r="B132" s="88" t="s">
        <v>135</v>
      </c>
      <c r="C132" s="4">
        <f>C131*C130</f>
        <v>34</v>
      </c>
      <c r="I132" s="89"/>
    </row>
    <row r="133" spans="1:9" x14ac:dyDescent="0.2">
      <c r="A133" s="3" t="s">
        <v>164</v>
      </c>
      <c r="B133" s="88" t="s">
        <v>136</v>
      </c>
      <c r="C133" s="68" t="e">
        <f>$F$41/$G$5/60</f>
        <v>#DIV/0!</v>
      </c>
      <c r="I133" s="89"/>
    </row>
    <row r="134" spans="1:9" ht="13.5" thickBot="1" x14ac:dyDescent="0.25">
      <c r="A134" s="3" t="s">
        <v>165</v>
      </c>
      <c r="B134" s="111" t="s">
        <v>166</v>
      </c>
      <c r="C134" s="112" t="e">
        <f>C132*C133/C131</f>
        <v>#DIV/0!</v>
      </c>
      <c r="D134" s="85"/>
      <c r="E134" s="85"/>
      <c r="F134" s="85"/>
      <c r="G134" s="85"/>
      <c r="H134" s="85"/>
      <c r="I134" s="113"/>
    </row>
    <row r="135" spans="1:9" x14ac:dyDescent="0.2">
      <c r="A135" s="3" t="s">
        <v>167</v>
      </c>
      <c r="B135" s="88" t="s">
        <v>168</v>
      </c>
      <c r="C135" s="4">
        <f>7.8*60</f>
        <v>468</v>
      </c>
      <c r="I135" s="89"/>
    </row>
    <row r="136" spans="1:9" x14ac:dyDescent="0.2">
      <c r="A136" s="3" t="s">
        <v>169</v>
      </c>
      <c r="B136" s="114" t="s">
        <v>170</v>
      </c>
      <c r="C136" s="115">
        <f>7.8*60/90</f>
        <v>5.2</v>
      </c>
      <c r="D136" s="4" t="s">
        <v>171</v>
      </c>
      <c r="I136" s="89"/>
    </row>
    <row r="137" spans="1:9" x14ac:dyDescent="0.2">
      <c r="A137" s="3" t="s">
        <v>172</v>
      </c>
      <c r="B137" s="88" t="s">
        <v>173</v>
      </c>
      <c r="C137" s="4">
        <f>C132</f>
        <v>34</v>
      </c>
      <c r="I137" s="89"/>
    </row>
    <row r="138" spans="1:9" x14ac:dyDescent="0.2">
      <c r="A138" s="3" t="s">
        <v>174</v>
      </c>
      <c r="B138" s="88" t="s">
        <v>175</v>
      </c>
      <c r="C138" s="96">
        <f>(C135-C132)/(60+30)</f>
        <v>4.822222222222222</v>
      </c>
      <c r="D138" s="4" t="s">
        <v>176</v>
      </c>
      <c r="G138" s="4" t="s">
        <v>177</v>
      </c>
      <c r="I138" s="89"/>
    </row>
    <row r="139" spans="1:9" x14ac:dyDescent="0.2">
      <c r="A139" s="3" t="s">
        <v>178</v>
      </c>
      <c r="B139" s="88" t="s">
        <v>179</v>
      </c>
      <c r="C139" s="4">
        <f>C135-C137</f>
        <v>434</v>
      </c>
      <c r="I139" s="89"/>
    </row>
    <row r="140" spans="1:9" x14ac:dyDescent="0.2">
      <c r="A140" s="3" t="s">
        <v>180</v>
      </c>
      <c r="B140" s="88" t="s">
        <v>181</v>
      </c>
      <c r="C140" s="4">
        <f>C138*C125</f>
        <v>969.39031339031328</v>
      </c>
      <c r="D140" s="4" t="s">
        <v>182</v>
      </c>
      <c r="F140" s="96"/>
      <c r="I140" s="89"/>
    </row>
    <row r="141" spans="1:9" x14ac:dyDescent="0.2">
      <c r="A141" s="3" t="s">
        <v>183</v>
      </c>
      <c r="B141" s="88"/>
      <c r="I141" s="89"/>
    </row>
    <row r="142" spans="1:9" x14ac:dyDescent="0.2">
      <c r="A142" s="3" t="s">
        <v>184</v>
      </c>
      <c r="B142" s="88"/>
      <c r="I142" s="89"/>
    </row>
    <row r="143" spans="1:9" x14ac:dyDescent="0.2">
      <c r="A143" s="3" t="s">
        <v>185</v>
      </c>
      <c r="B143" s="90" t="s">
        <v>186</v>
      </c>
      <c r="I143" s="89"/>
    </row>
    <row r="144" spans="1:9" ht="38.25" x14ac:dyDescent="0.2">
      <c r="A144" s="3" t="s">
        <v>187</v>
      </c>
      <c r="B144" s="101" t="s">
        <v>138</v>
      </c>
      <c r="C144" s="83">
        <v>0.3</v>
      </c>
      <c r="D144" s="91" t="s">
        <v>188</v>
      </c>
      <c r="I144" s="89"/>
    </row>
    <row r="145" spans="1:9" x14ac:dyDescent="0.2">
      <c r="A145" s="3" t="s">
        <v>189</v>
      </c>
      <c r="B145" s="88"/>
      <c r="I145" s="89"/>
    </row>
    <row r="146" spans="1:9" x14ac:dyDescent="0.2">
      <c r="A146" s="3" t="s">
        <v>190</v>
      </c>
      <c r="B146" s="88" t="s">
        <v>139</v>
      </c>
      <c r="C146" s="83">
        <v>45</v>
      </c>
      <c r="E146" s="91"/>
      <c r="I146" s="89"/>
    </row>
    <row r="147" spans="1:9" x14ac:dyDescent="0.2">
      <c r="A147" s="3" t="s">
        <v>191</v>
      </c>
      <c r="B147" s="88" t="s">
        <v>140</v>
      </c>
      <c r="C147" s="4">
        <f>C146/60</f>
        <v>0.75</v>
      </c>
      <c r="H147" s="103"/>
      <c r="I147" s="89"/>
    </row>
    <row r="148" spans="1:9" x14ac:dyDescent="0.2">
      <c r="A148" s="3" t="s">
        <v>192</v>
      </c>
      <c r="B148" s="88" t="s">
        <v>141</v>
      </c>
      <c r="C148" s="4">
        <f>C147*C130</f>
        <v>12.75</v>
      </c>
      <c r="H148" s="103"/>
      <c r="I148" s="89"/>
    </row>
    <row r="149" spans="1:9" x14ac:dyDescent="0.2">
      <c r="A149" s="3" t="s">
        <v>193</v>
      </c>
      <c r="B149" s="88"/>
      <c r="H149" s="103"/>
      <c r="I149" s="89"/>
    </row>
    <row r="150" spans="1:9" x14ac:dyDescent="0.2">
      <c r="A150" s="3" t="s">
        <v>194</v>
      </c>
      <c r="B150" s="88" t="s">
        <v>142</v>
      </c>
      <c r="C150" s="116">
        <f>C148*C144</f>
        <v>3.8249999999999997</v>
      </c>
      <c r="I150" s="89"/>
    </row>
    <row r="151" spans="1:9" x14ac:dyDescent="0.2">
      <c r="A151" s="3" t="s">
        <v>195</v>
      </c>
      <c r="B151" s="88"/>
      <c r="I151" s="89"/>
    </row>
    <row r="152" spans="1:9" x14ac:dyDescent="0.2">
      <c r="A152" s="3" t="s">
        <v>196</v>
      </c>
      <c r="B152" s="88" t="s">
        <v>143</v>
      </c>
      <c r="C152" s="116" t="e">
        <f>C134+C150</f>
        <v>#DIV/0!</v>
      </c>
      <c r="I152" s="89"/>
    </row>
    <row r="153" spans="1:9" ht="13.5" thickBot="1" x14ac:dyDescent="0.25">
      <c r="A153" s="3" t="s">
        <v>197</v>
      </c>
      <c r="B153" s="98"/>
      <c r="C153" s="38"/>
      <c r="D153" s="38"/>
      <c r="E153" s="38"/>
      <c r="F153" s="38"/>
      <c r="G153" s="38"/>
      <c r="H153" s="38"/>
      <c r="I153" s="99"/>
    </row>
    <row r="154" spans="1:9" x14ac:dyDescent="0.2">
      <c r="A154" s="3" t="s">
        <v>198</v>
      </c>
    </row>
    <row r="155" spans="1:9" x14ac:dyDescent="0.2">
      <c r="A155" s="3" t="s">
        <v>199</v>
      </c>
    </row>
    <row r="156" spans="1:9" x14ac:dyDescent="0.2">
      <c r="A156" s="3" t="s">
        <v>200</v>
      </c>
    </row>
    <row r="157" spans="1:9" x14ac:dyDescent="0.2">
      <c r="A157" s="3" t="s">
        <v>201</v>
      </c>
    </row>
    <row r="158" spans="1:9" x14ac:dyDescent="0.2">
      <c r="A158" s="3" t="s">
        <v>202</v>
      </c>
    </row>
    <row r="159" spans="1:9" x14ac:dyDescent="0.2">
      <c r="A159" s="3" t="s">
        <v>203</v>
      </c>
    </row>
    <row r="160" spans="1:9" x14ac:dyDescent="0.2">
      <c r="A160" s="3" t="s">
        <v>204</v>
      </c>
    </row>
  </sheetData>
  <dataConsolidate/>
  <mergeCells count="1">
    <mergeCell ref="B22:B23"/>
  </mergeCells>
  <phoneticPr fontId="22" type="noConversion"/>
  <dataValidations count="2">
    <dataValidation type="list" allowBlank="1" showInputMessage="1" showErrorMessage="1" sqref="E24" xr:uid="{08716DC4-2A47-4CF0-B328-A84CFF8D17C3}">
      <formula1>Tarif</formula1>
    </dataValidation>
    <dataValidation type="list" allowBlank="1" showInputMessage="1" showErrorMessage="1" sqref="C63" xr:uid="{B58B79CA-11B9-4F33-9173-FDCF997D8892}">
      <formula1>janein</formula1>
    </dataValidation>
  </dataValidations>
  <pageMargins left="0.7" right="0.7" top="0.75" bottom="0.75" header="0.3" footer="0.3"/>
  <pageSetup paperSize="9" scale="31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79E07-D15C-4705-8E74-CD2883A2678B}">
  <sheetPr>
    <tabColor rgb="FF7030A0"/>
  </sheetPr>
  <dimension ref="A2:A4"/>
  <sheetViews>
    <sheetView workbookViewId="0">
      <selection activeCell="A6" sqref="A6"/>
    </sheetView>
  </sheetViews>
  <sheetFormatPr baseColWidth="10" defaultRowHeight="15" x14ac:dyDescent="0.25"/>
  <sheetData>
    <row r="2" spans="1:1" x14ac:dyDescent="0.25">
      <c r="A2" t="s">
        <v>247</v>
      </c>
    </row>
    <row r="3" spans="1:1" x14ac:dyDescent="0.25">
      <c r="A3" t="s">
        <v>248</v>
      </c>
    </row>
    <row r="4" spans="1:1" x14ac:dyDescent="0.25">
      <c r="A4" t="s">
        <v>249</v>
      </c>
    </row>
  </sheetData>
  <dataValidations count="1">
    <dataValidation type="list" allowBlank="1" showInputMessage="1" showErrorMessage="1" sqref="A3:A4" xr:uid="{D968C652-AB83-474F-9E3F-3829A8BC18C4}">
      <formula1>janein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FE</vt:lpstr>
      <vt:lpstr>Fahrtkosten</vt:lpstr>
      <vt:lpstr>Bezug</vt:lpstr>
      <vt:lpstr>janein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Hopprich, Johann || KommZB</dc:creator>
  <cp:lastModifiedBy>Regina Berghof</cp:lastModifiedBy>
  <dcterms:created xsi:type="dcterms:W3CDTF">2015-06-05T18:19:34Z</dcterms:created>
  <dcterms:modified xsi:type="dcterms:W3CDTF">2026-09-09T06:13:09Z</dcterms:modified>
</cp:coreProperties>
</file>